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908"/>
  <workbookPr autoCompressPictures="0"/>
  <mc:AlternateContent xmlns:mc="http://schemas.openxmlformats.org/markup-compatibility/2006">
    <mc:Choice Requires="x15">
      <x15ac:absPath xmlns:x15ac="http://schemas.microsoft.com/office/spreadsheetml/2010/11/ac" url="/Users/Samson/Documents/Sammy'sWork/Law School/Law Review/Note/Data/"/>
    </mc:Choice>
  </mc:AlternateContent>
  <bookViews>
    <workbookView xWindow="8220" yWindow="460" windowWidth="18440" windowHeight="13920"/>
  </bookViews>
  <sheets>
    <sheet name="Summary" sheetId="4" r:id="rId1"/>
    <sheet name="Data" sheetId="1" r:id="rId2"/>
    <sheet name="Staging for Document" sheetId="3" state="hidden" r:id="rId3"/>
  </sheets>
  <definedNames>
    <definedName name="_xlnm._FilterDatabase" localSheetId="1" hidden="1">Data!$A$1:$AI$246</definedName>
    <definedName name="_xlnm.Print_Area" localSheetId="1">Data!$A$1:$AI$248</definedName>
    <definedName name="_xlnm.Print_Titles" localSheetId="1">Data!$1:$1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Q32" i="4" l="1"/>
  <c r="Q31" i="4"/>
  <c r="Q30" i="4"/>
  <c r="Q29" i="4"/>
  <c r="Q28" i="4"/>
  <c r="Q27" i="4"/>
  <c r="Q25" i="4"/>
  <c r="Q24" i="4"/>
  <c r="Q23" i="4"/>
  <c r="Q22" i="4"/>
  <c r="Q18" i="4"/>
  <c r="Q19" i="4"/>
  <c r="Q20" i="4"/>
  <c r="Q17" i="4"/>
  <c r="Q14" i="4"/>
  <c r="Q13" i="4"/>
  <c r="J13" i="4"/>
  <c r="K13" i="4"/>
  <c r="O32" i="4"/>
  <c r="N32" i="4"/>
  <c r="O31" i="4"/>
  <c r="N31" i="4"/>
  <c r="O30" i="4"/>
  <c r="N30" i="4"/>
  <c r="O29" i="4"/>
  <c r="N29" i="4"/>
  <c r="O28" i="4"/>
  <c r="N28" i="4"/>
  <c r="O27" i="4"/>
  <c r="N27" i="4"/>
  <c r="O25" i="4"/>
  <c r="N25" i="4"/>
  <c r="O24" i="4"/>
  <c r="N24" i="4"/>
  <c r="O23" i="4"/>
  <c r="N23" i="4"/>
  <c r="O22" i="4"/>
  <c r="N22" i="4"/>
  <c r="O20" i="4"/>
  <c r="N20" i="4"/>
  <c r="O19" i="4"/>
  <c r="N19" i="4"/>
  <c r="O18" i="4"/>
  <c r="N18" i="4"/>
  <c r="O17" i="4"/>
  <c r="N17" i="4"/>
  <c r="N14" i="4"/>
  <c r="O14" i="4"/>
  <c r="O13" i="4"/>
  <c r="N13" i="4"/>
  <c r="P14" i="4"/>
  <c r="J32" i="4"/>
  <c r="K32" i="4"/>
  <c r="L32" i="4"/>
  <c r="M32" i="4"/>
  <c r="P32" i="4"/>
  <c r="J31" i="4"/>
  <c r="K31" i="4"/>
  <c r="L31" i="4"/>
  <c r="M31" i="4"/>
  <c r="P31" i="4"/>
  <c r="J30" i="4"/>
  <c r="K30" i="4"/>
  <c r="L30" i="4"/>
  <c r="M30" i="4"/>
  <c r="P30" i="4"/>
  <c r="J29" i="4"/>
  <c r="K29" i="4"/>
  <c r="L29" i="4"/>
  <c r="M29" i="4"/>
  <c r="P29" i="4"/>
  <c r="J28" i="4"/>
  <c r="K28" i="4"/>
  <c r="L28" i="4"/>
  <c r="M28" i="4"/>
  <c r="P28" i="4"/>
  <c r="J27" i="4"/>
  <c r="K27" i="4"/>
  <c r="L27" i="4"/>
  <c r="M27" i="4"/>
  <c r="P27" i="4"/>
  <c r="J25" i="4"/>
  <c r="K25" i="4"/>
  <c r="L25" i="4"/>
  <c r="M25" i="4"/>
  <c r="P25" i="4"/>
  <c r="J24" i="4"/>
  <c r="K24" i="4"/>
  <c r="L24" i="4"/>
  <c r="M24" i="4"/>
  <c r="P24" i="4"/>
  <c r="J23" i="4"/>
  <c r="K23" i="4"/>
  <c r="L23" i="4"/>
  <c r="M23" i="4"/>
  <c r="P23" i="4"/>
  <c r="J22" i="4"/>
  <c r="K22" i="4"/>
  <c r="L22" i="4"/>
  <c r="M22" i="4"/>
  <c r="P22" i="4"/>
  <c r="J20" i="4"/>
  <c r="K20" i="4"/>
  <c r="L20" i="4"/>
  <c r="M20" i="4"/>
  <c r="P20" i="4"/>
  <c r="J19" i="4"/>
  <c r="K19" i="4"/>
  <c r="L19" i="4"/>
  <c r="M19" i="4"/>
  <c r="P19" i="4"/>
  <c r="J18" i="4"/>
  <c r="K18" i="4"/>
  <c r="L18" i="4"/>
  <c r="M18" i="4"/>
  <c r="P18" i="4"/>
  <c r="J17" i="4"/>
  <c r="K17" i="4"/>
  <c r="L17" i="4"/>
  <c r="M17" i="4"/>
  <c r="P17" i="4"/>
  <c r="J14" i="4"/>
  <c r="K14" i="4"/>
  <c r="L14" i="4"/>
  <c r="M14" i="4"/>
  <c r="P13" i="4"/>
  <c r="M13" i="4"/>
  <c r="L13" i="4"/>
  <c r="G35" i="4"/>
  <c r="G34" i="4"/>
  <c r="G29" i="4"/>
  <c r="G28" i="4"/>
  <c r="G27" i="4"/>
  <c r="G30" i="4"/>
  <c r="G31" i="4"/>
  <c r="G32" i="4"/>
  <c r="H28" i="4"/>
  <c r="H29" i="4"/>
  <c r="H30" i="4"/>
  <c r="H31" i="4"/>
  <c r="H27" i="4"/>
  <c r="H23" i="4"/>
  <c r="H24" i="4"/>
  <c r="H25" i="4"/>
  <c r="H22" i="4"/>
  <c r="H18" i="4"/>
  <c r="H19" i="4"/>
  <c r="H20" i="4"/>
  <c r="H17" i="4"/>
  <c r="G25" i="4"/>
  <c r="G24" i="4"/>
  <c r="G23" i="4"/>
  <c r="G22" i="4"/>
  <c r="G20" i="4"/>
  <c r="G19" i="4"/>
  <c r="G18" i="4"/>
  <c r="G17" i="4"/>
  <c r="G15" i="4"/>
  <c r="G14" i="4"/>
  <c r="G13" i="4"/>
  <c r="G7" i="4"/>
  <c r="C7" i="4"/>
  <c r="H7" i="4"/>
  <c r="H32" i="4"/>
  <c r="E7" i="4"/>
  <c r="H14" i="4"/>
  <c r="H13" i="4"/>
  <c r="E9" i="4"/>
  <c r="U2" i="1"/>
  <c r="V2" i="1"/>
  <c r="W2" i="1"/>
  <c r="Y2" i="1"/>
  <c r="U52" i="1"/>
  <c r="V52" i="1"/>
  <c r="W52" i="1"/>
  <c r="X52" i="1"/>
  <c r="V3" i="1"/>
  <c r="C11" i="4"/>
  <c r="D11" i="4"/>
  <c r="E11" i="4"/>
  <c r="F11" i="4"/>
  <c r="R2" i="1"/>
  <c r="S2" i="1"/>
  <c r="R7" i="1"/>
  <c r="S7" i="1"/>
  <c r="R14" i="1"/>
  <c r="S14" i="1"/>
  <c r="R23" i="1"/>
  <c r="S23" i="1"/>
  <c r="R3" i="1"/>
  <c r="S3" i="1"/>
  <c r="R4" i="1"/>
  <c r="S4" i="1"/>
  <c r="R5" i="1"/>
  <c r="S5" i="1"/>
  <c r="R8" i="1"/>
  <c r="S8" i="1"/>
  <c r="R9" i="1"/>
  <c r="S9" i="1"/>
  <c r="R10" i="1"/>
  <c r="S10" i="1"/>
  <c r="R11" i="1"/>
  <c r="S11" i="1"/>
  <c r="R12" i="1"/>
  <c r="S12" i="1"/>
  <c r="R13" i="1"/>
  <c r="S13" i="1"/>
  <c r="R15" i="1"/>
  <c r="S15" i="1"/>
  <c r="R16" i="1"/>
  <c r="S16" i="1"/>
  <c r="R17" i="1"/>
  <c r="S17" i="1"/>
  <c r="R18" i="1"/>
  <c r="S18" i="1"/>
  <c r="R19" i="1"/>
  <c r="S19" i="1"/>
  <c r="R20" i="1"/>
  <c r="S20" i="1"/>
  <c r="R21" i="1"/>
  <c r="S21" i="1"/>
  <c r="R22" i="1"/>
  <c r="S22" i="1"/>
  <c r="R24" i="1"/>
  <c r="S24" i="1"/>
  <c r="R25" i="1"/>
  <c r="S25"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2" i="1"/>
  <c r="S42" i="1"/>
  <c r="R43" i="1"/>
  <c r="S43" i="1"/>
  <c r="R45" i="1"/>
  <c r="S45" i="1"/>
  <c r="R47" i="1"/>
  <c r="S47" i="1"/>
  <c r="R48" i="1"/>
  <c r="S48" i="1"/>
  <c r="R49" i="1"/>
  <c r="S49" i="1"/>
  <c r="R50" i="1"/>
  <c r="S50" i="1"/>
  <c r="R51" i="1"/>
  <c r="S51" i="1"/>
  <c r="R52" i="1"/>
  <c r="S52"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1" i="1"/>
  <c r="S71" i="1"/>
  <c r="R72" i="1"/>
  <c r="S72" i="1"/>
  <c r="R73" i="1"/>
  <c r="S73" i="1"/>
  <c r="R74" i="1"/>
  <c r="S74" i="1"/>
  <c r="R75" i="1"/>
  <c r="S75" i="1"/>
  <c r="R76" i="1"/>
  <c r="S76" i="1"/>
  <c r="R77" i="1"/>
  <c r="S77" i="1"/>
  <c r="R78" i="1"/>
  <c r="S78" i="1"/>
  <c r="R79" i="1"/>
  <c r="S79" i="1"/>
  <c r="R80" i="1"/>
  <c r="S80" i="1"/>
  <c r="R81" i="1"/>
  <c r="S81" i="1"/>
  <c r="R83" i="1"/>
  <c r="S83" i="1"/>
  <c r="R84" i="1"/>
  <c r="S84" i="1"/>
  <c r="R85" i="1"/>
  <c r="S85" i="1"/>
  <c r="R86" i="1"/>
  <c r="S86" i="1"/>
  <c r="R87" i="1"/>
  <c r="S87" i="1"/>
  <c r="R88" i="1"/>
  <c r="S88" i="1"/>
  <c r="R90" i="1"/>
  <c r="S90" i="1"/>
  <c r="R91" i="1"/>
  <c r="S91" i="1"/>
  <c r="R92" i="1"/>
  <c r="S92" i="1"/>
  <c r="R93" i="1"/>
  <c r="S93" i="1"/>
  <c r="R94" i="1"/>
  <c r="S94" i="1"/>
  <c r="R95" i="1"/>
  <c r="S95" i="1"/>
  <c r="R96" i="1"/>
  <c r="S96" i="1"/>
  <c r="R97" i="1"/>
  <c r="S97" i="1"/>
  <c r="R98" i="1"/>
  <c r="S98" i="1"/>
  <c r="R99" i="1"/>
  <c r="S99" i="1"/>
  <c r="R101" i="1"/>
  <c r="S101" i="1"/>
  <c r="R102" i="1"/>
  <c r="S102" i="1"/>
  <c r="R104" i="1"/>
  <c r="S104" i="1"/>
  <c r="R105" i="1"/>
  <c r="S105" i="1"/>
  <c r="R106" i="1"/>
  <c r="S106" i="1"/>
  <c r="R107" i="1"/>
  <c r="S107" i="1"/>
  <c r="R108" i="1"/>
  <c r="S108" i="1"/>
  <c r="R109" i="1"/>
  <c r="S109" i="1"/>
  <c r="R110" i="1"/>
  <c r="S110" i="1"/>
  <c r="R111" i="1"/>
  <c r="S111" i="1"/>
  <c r="R113" i="1"/>
  <c r="S113" i="1"/>
  <c r="R114" i="1"/>
  <c r="S114" i="1"/>
  <c r="R115" i="1"/>
  <c r="S115" i="1"/>
  <c r="R117" i="1"/>
  <c r="S117" i="1"/>
  <c r="R118" i="1"/>
  <c r="S118" i="1"/>
  <c r="R119" i="1"/>
  <c r="S119" i="1"/>
  <c r="R120" i="1"/>
  <c r="S120" i="1"/>
  <c r="R122" i="1"/>
  <c r="S122" i="1"/>
  <c r="R123" i="1"/>
  <c r="S123" i="1"/>
  <c r="R124" i="1"/>
  <c r="S124" i="1"/>
  <c r="R126" i="1"/>
  <c r="S126" i="1"/>
  <c r="R127" i="1"/>
  <c r="S127" i="1"/>
  <c r="R128" i="1"/>
  <c r="S128" i="1"/>
  <c r="R130" i="1"/>
  <c r="S130" i="1"/>
  <c r="R131" i="1"/>
  <c r="S131" i="1"/>
  <c r="R132" i="1"/>
  <c r="S132" i="1"/>
  <c r="R133" i="1"/>
  <c r="S133" i="1"/>
  <c r="R134" i="1"/>
  <c r="S134" i="1"/>
  <c r="R135" i="1"/>
  <c r="S135" i="1"/>
  <c r="R136" i="1"/>
  <c r="S136" i="1"/>
  <c r="R137" i="1"/>
  <c r="S137" i="1"/>
  <c r="R138" i="1"/>
  <c r="S138" i="1"/>
  <c r="R139" i="1"/>
  <c r="S139" i="1"/>
  <c r="R140" i="1"/>
  <c r="S140" i="1"/>
  <c r="R141" i="1"/>
  <c r="S141" i="1"/>
  <c r="R143" i="1"/>
  <c r="S143" i="1"/>
  <c r="R144" i="1"/>
  <c r="S144" i="1"/>
  <c r="R145" i="1"/>
  <c r="S145" i="1"/>
  <c r="R146" i="1"/>
  <c r="S146" i="1"/>
  <c r="R147" i="1"/>
  <c r="S147" i="1"/>
  <c r="R148" i="1"/>
  <c r="S148" i="1"/>
  <c r="R149" i="1"/>
  <c r="S149" i="1"/>
  <c r="R150" i="1"/>
  <c r="S150" i="1"/>
  <c r="R151" i="1"/>
  <c r="S151" i="1"/>
  <c r="R152" i="1"/>
  <c r="S152" i="1"/>
  <c r="R153" i="1"/>
  <c r="S153" i="1"/>
  <c r="R154" i="1"/>
  <c r="S154" i="1"/>
  <c r="R155" i="1"/>
  <c r="S155" i="1"/>
  <c r="R156" i="1"/>
  <c r="S156" i="1"/>
  <c r="R157" i="1"/>
  <c r="S157" i="1"/>
  <c r="R158" i="1"/>
  <c r="S158" i="1"/>
  <c r="R159" i="1"/>
  <c r="S159" i="1"/>
  <c r="R161" i="1"/>
  <c r="S161" i="1"/>
  <c r="R162" i="1"/>
  <c r="S162" i="1"/>
  <c r="R163" i="1"/>
  <c r="S163" i="1"/>
  <c r="R164" i="1"/>
  <c r="S164" i="1"/>
  <c r="R165" i="1"/>
  <c r="S165" i="1"/>
  <c r="R166" i="1"/>
  <c r="S166" i="1"/>
  <c r="R167" i="1"/>
  <c r="S167" i="1"/>
  <c r="R168" i="1"/>
  <c r="S168" i="1"/>
  <c r="R169" i="1"/>
  <c r="S169" i="1"/>
  <c r="R170" i="1"/>
  <c r="S170" i="1"/>
  <c r="R171" i="1"/>
  <c r="S171" i="1"/>
  <c r="R172" i="1"/>
  <c r="S172" i="1"/>
  <c r="R174" i="1"/>
  <c r="S174" i="1"/>
  <c r="R175" i="1"/>
  <c r="S175" i="1"/>
  <c r="R176" i="1"/>
  <c r="S176" i="1"/>
  <c r="R177" i="1"/>
  <c r="S177" i="1"/>
  <c r="R178" i="1"/>
  <c r="S178" i="1"/>
  <c r="R179" i="1"/>
  <c r="S179" i="1"/>
  <c r="R180" i="1"/>
  <c r="S180" i="1"/>
  <c r="R181" i="1"/>
  <c r="S181" i="1"/>
  <c r="R182" i="1"/>
  <c r="S182" i="1"/>
  <c r="R183" i="1"/>
  <c r="S183" i="1"/>
  <c r="R185" i="1"/>
  <c r="S185" i="1"/>
  <c r="R187" i="1"/>
  <c r="S187" i="1"/>
  <c r="R189" i="1"/>
  <c r="S189" i="1"/>
  <c r="R190" i="1"/>
  <c r="S190" i="1"/>
  <c r="R191" i="1"/>
  <c r="S191" i="1"/>
  <c r="R192" i="1"/>
  <c r="S192" i="1"/>
  <c r="R193" i="1"/>
  <c r="S193" i="1"/>
  <c r="R194" i="1"/>
  <c r="S194" i="1"/>
  <c r="R196" i="1"/>
  <c r="S196" i="1"/>
  <c r="R197" i="1"/>
  <c r="S197" i="1"/>
  <c r="R198" i="1"/>
  <c r="S198" i="1"/>
  <c r="R199" i="1"/>
  <c r="S199" i="1"/>
  <c r="R200" i="1"/>
  <c r="S200" i="1"/>
  <c r="R201" i="1"/>
  <c r="S201" i="1"/>
  <c r="R202" i="1"/>
  <c r="S202" i="1"/>
  <c r="R203" i="1"/>
  <c r="S203" i="1"/>
  <c r="R204" i="1"/>
  <c r="S204" i="1"/>
  <c r="R205" i="1"/>
  <c r="S205" i="1"/>
  <c r="R206" i="1"/>
  <c r="S206" i="1"/>
  <c r="R207" i="1"/>
  <c r="S207" i="1"/>
  <c r="R208" i="1"/>
  <c r="S208" i="1"/>
  <c r="R209" i="1"/>
  <c r="S209" i="1"/>
  <c r="R210" i="1"/>
  <c r="S210" i="1"/>
  <c r="R211" i="1"/>
  <c r="S211" i="1"/>
  <c r="R212" i="1"/>
  <c r="S212" i="1"/>
  <c r="R213" i="1"/>
  <c r="S213" i="1"/>
  <c r="R214" i="1"/>
  <c r="S214" i="1"/>
  <c r="R215" i="1"/>
  <c r="S215" i="1"/>
  <c r="R216" i="1"/>
  <c r="S216" i="1"/>
  <c r="R217" i="1"/>
  <c r="S217" i="1"/>
  <c r="R218" i="1"/>
  <c r="S218" i="1"/>
  <c r="R219" i="1"/>
  <c r="S219" i="1"/>
  <c r="R220" i="1"/>
  <c r="S220" i="1"/>
  <c r="R221" i="1"/>
  <c r="S221" i="1"/>
  <c r="R222" i="1"/>
  <c r="S222" i="1"/>
  <c r="R223" i="1"/>
  <c r="S223" i="1"/>
  <c r="R225" i="1"/>
  <c r="S225" i="1"/>
  <c r="R227" i="1"/>
  <c r="S227" i="1"/>
  <c r="R228" i="1"/>
  <c r="S228" i="1"/>
  <c r="R229" i="1"/>
  <c r="S229" i="1"/>
  <c r="R230" i="1"/>
  <c r="S230" i="1"/>
  <c r="R232" i="1"/>
  <c r="S232" i="1"/>
  <c r="R233" i="1"/>
  <c r="S233" i="1"/>
  <c r="R234" i="1"/>
  <c r="S234" i="1"/>
  <c r="R235" i="1"/>
  <c r="S235" i="1"/>
  <c r="R236" i="1"/>
  <c r="S236" i="1"/>
  <c r="R237" i="1"/>
  <c r="S237" i="1"/>
  <c r="R238" i="1"/>
  <c r="S238" i="1"/>
  <c r="R239" i="1"/>
  <c r="S239" i="1"/>
  <c r="R240" i="1"/>
  <c r="S240" i="1"/>
  <c r="R241" i="1"/>
  <c r="S241" i="1"/>
  <c r="R243" i="1"/>
  <c r="S243" i="1"/>
  <c r="R244" i="1"/>
  <c r="S244" i="1"/>
  <c r="R245" i="1"/>
  <c r="S245" i="1"/>
  <c r="R246" i="1"/>
  <c r="S246" i="1"/>
  <c r="R6" i="1"/>
  <c r="S6" i="1"/>
  <c r="R26" i="1"/>
  <c r="S26" i="1"/>
  <c r="R41" i="1"/>
  <c r="S41" i="1"/>
  <c r="R44" i="1"/>
  <c r="S44" i="1"/>
  <c r="R46" i="1"/>
  <c r="S46" i="1"/>
  <c r="R53" i="1"/>
  <c r="S53" i="1"/>
  <c r="R70" i="1"/>
  <c r="S70" i="1"/>
  <c r="R82" i="1"/>
  <c r="S82" i="1"/>
  <c r="R89" i="1"/>
  <c r="S89" i="1"/>
  <c r="R100" i="1"/>
  <c r="S100" i="1"/>
  <c r="R103" i="1"/>
  <c r="S103" i="1"/>
  <c r="R112" i="1"/>
  <c r="S112" i="1"/>
  <c r="R116" i="1"/>
  <c r="S116" i="1"/>
  <c r="R121" i="1"/>
  <c r="S121" i="1"/>
  <c r="R125" i="1"/>
  <c r="S125" i="1"/>
  <c r="R129" i="1"/>
  <c r="S129" i="1"/>
  <c r="R142" i="1"/>
  <c r="S142" i="1"/>
  <c r="R160" i="1"/>
  <c r="S160" i="1"/>
  <c r="R173" i="1"/>
  <c r="S173" i="1"/>
  <c r="R184" i="1"/>
  <c r="S184" i="1"/>
  <c r="R186" i="1"/>
  <c r="S186" i="1"/>
  <c r="R188" i="1"/>
  <c r="S188" i="1"/>
  <c r="R195" i="1"/>
  <c r="S195" i="1"/>
  <c r="R224" i="1"/>
  <c r="S224" i="1"/>
  <c r="R226" i="1"/>
  <c r="S226" i="1"/>
  <c r="R231" i="1"/>
  <c r="S231" i="1"/>
  <c r="R242" i="1"/>
  <c r="S242" i="1"/>
  <c r="E35" i="4"/>
  <c r="E34" i="4"/>
  <c r="I2" i="1"/>
  <c r="I7" i="1"/>
  <c r="I14" i="1"/>
  <c r="I23" i="1"/>
  <c r="I3" i="1"/>
  <c r="I4" i="1"/>
  <c r="I5" i="1"/>
  <c r="I8" i="1"/>
  <c r="I9" i="1"/>
  <c r="I10" i="1"/>
  <c r="I11" i="1"/>
  <c r="I12" i="1"/>
  <c r="I13" i="1"/>
  <c r="I15" i="1"/>
  <c r="I16" i="1"/>
  <c r="I17" i="1"/>
  <c r="I18" i="1"/>
  <c r="I19" i="1"/>
  <c r="I20" i="1"/>
  <c r="I21" i="1"/>
  <c r="I22" i="1"/>
  <c r="I24" i="1"/>
  <c r="I25" i="1"/>
  <c r="I27" i="1"/>
  <c r="I28" i="1"/>
  <c r="I29" i="1"/>
  <c r="I30" i="1"/>
  <c r="I31" i="1"/>
  <c r="I32" i="1"/>
  <c r="I33" i="1"/>
  <c r="I34" i="1"/>
  <c r="I35" i="1"/>
  <c r="I36" i="1"/>
  <c r="I37" i="1"/>
  <c r="I38" i="1"/>
  <c r="I39" i="1"/>
  <c r="I40" i="1"/>
  <c r="I42" i="1"/>
  <c r="I43" i="1"/>
  <c r="I45" i="1"/>
  <c r="I47" i="1"/>
  <c r="I48" i="1"/>
  <c r="I49" i="1"/>
  <c r="I50" i="1"/>
  <c r="I51" i="1"/>
  <c r="I52" i="1"/>
  <c r="I54" i="1"/>
  <c r="I55" i="1"/>
  <c r="I56" i="1"/>
  <c r="I57" i="1"/>
  <c r="I58" i="1"/>
  <c r="I59" i="1"/>
  <c r="I60" i="1"/>
  <c r="I61" i="1"/>
  <c r="I62" i="1"/>
  <c r="I63" i="1"/>
  <c r="I64" i="1"/>
  <c r="I65" i="1"/>
  <c r="I66" i="1"/>
  <c r="I67" i="1"/>
  <c r="I68" i="1"/>
  <c r="I69" i="1"/>
  <c r="I71" i="1"/>
  <c r="I72" i="1"/>
  <c r="I73" i="1"/>
  <c r="I74" i="1"/>
  <c r="I75" i="1"/>
  <c r="I76" i="1"/>
  <c r="I77" i="1"/>
  <c r="I78" i="1"/>
  <c r="I79" i="1"/>
  <c r="I80" i="1"/>
  <c r="I81" i="1"/>
  <c r="I83" i="1"/>
  <c r="I84" i="1"/>
  <c r="I85" i="1"/>
  <c r="I86" i="1"/>
  <c r="I87" i="1"/>
  <c r="I88" i="1"/>
  <c r="I90" i="1"/>
  <c r="I91" i="1"/>
  <c r="I92" i="1"/>
  <c r="I93" i="1"/>
  <c r="I94" i="1"/>
  <c r="I95" i="1"/>
  <c r="I96" i="1"/>
  <c r="I97" i="1"/>
  <c r="I98" i="1"/>
  <c r="I99" i="1"/>
  <c r="I101" i="1"/>
  <c r="I102" i="1"/>
  <c r="I104" i="1"/>
  <c r="I105" i="1"/>
  <c r="I106" i="1"/>
  <c r="I107" i="1"/>
  <c r="I108" i="1"/>
  <c r="I109" i="1"/>
  <c r="I110" i="1"/>
  <c r="I111" i="1"/>
  <c r="I113" i="1"/>
  <c r="I114" i="1"/>
  <c r="I115" i="1"/>
  <c r="I117" i="1"/>
  <c r="I118" i="1"/>
  <c r="I119" i="1"/>
  <c r="I120" i="1"/>
  <c r="I122" i="1"/>
  <c r="I123" i="1"/>
  <c r="I124" i="1"/>
  <c r="I126" i="1"/>
  <c r="I127" i="1"/>
  <c r="I128" i="1"/>
  <c r="I130" i="1"/>
  <c r="I131" i="1"/>
  <c r="I132" i="1"/>
  <c r="I133" i="1"/>
  <c r="I134" i="1"/>
  <c r="I135" i="1"/>
  <c r="I136" i="1"/>
  <c r="I137" i="1"/>
  <c r="I138" i="1"/>
  <c r="I139" i="1"/>
  <c r="I140" i="1"/>
  <c r="I141" i="1"/>
  <c r="I143" i="1"/>
  <c r="I144" i="1"/>
  <c r="I145" i="1"/>
  <c r="I146" i="1"/>
  <c r="I147" i="1"/>
  <c r="I148" i="1"/>
  <c r="I149" i="1"/>
  <c r="I150" i="1"/>
  <c r="I151" i="1"/>
  <c r="I152" i="1"/>
  <c r="I153" i="1"/>
  <c r="I154" i="1"/>
  <c r="I155" i="1"/>
  <c r="I156" i="1"/>
  <c r="I157" i="1"/>
  <c r="I158" i="1"/>
  <c r="I159" i="1"/>
  <c r="I161" i="1"/>
  <c r="I162" i="1"/>
  <c r="I163" i="1"/>
  <c r="I164" i="1"/>
  <c r="I165" i="1"/>
  <c r="I166" i="1"/>
  <c r="I167" i="1"/>
  <c r="I168" i="1"/>
  <c r="I169" i="1"/>
  <c r="I170" i="1"/>
  <c r="I171" i="1"/>
  <c r="I172" i="1"/>
  <c r="I174" i="1"/>
  <c r="I175" i="1"/>
  <c r="I176" i="1"/>
  <c r="I177" i="1"/>
  <c r="I178" i="1"/>
  <c r="I179" i="1"/>
  <c r="I180" i="1"/>
  <c r="I181" i="1"/>
  <c r="I182" i="1"/>
  <c r="I183" i="1"/>
  <c r="I185" i="1"/>
  <c r="I187" i="1"/>
  <c r="I189" i="1"/>
  <c r="I190" i="1"/>
  <c r="I191" i="1"/>
  <c r="I192" i="1"/>
  <c r="I193" i="1"/>
  <c r="I194"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5" i="1"/>
  <c r="I227" i="1"/>
  <c r="I228" i="1"/>
  <c r="I229" i="1"/>
  <c r="I230" i="1"/>
  <c r="I232" i="1"/>
  <c r="I233" i="1"/>
  <c r="I234" i="1"/>
  <c r="I235" i="1"/>
  <c r="I236" i="1"/>
  <c r="I237" i="1"/>
  <c r="I238" i="1"/>
  <c r="I239" i="1"/>
  <c r="I240" i="1"/>
  <c r="I241" i="1"/>
  <c r="I243" i="1"/>
  <c r="I244" i="1"/>
  <c r="I245" i="1"/>
  <c r="I246" i="1"/>
  <c r="I6" i="1"/>
  <c r="I26" i="1"/>
  <c r="I41" i="1"/>
  <c r="I44" i="1"/>
  <c r="I46" i="1"/>
  <c r="I53" i="1"/>
  <c r="I70" i="1"/>
  <c r="I82" i="1"/>
  <c r="I89" i="1"/>
  <c r="I100" i="1"/>
  <c r="I103" i="1"/>
  <c r="I112" i="1"/>
  <c r="I116" i="1"/>
  <c r="I121" i="1"/>
  <c r="I125" i="1"/>
  <c r="I129" i="1"/>
  <c r="I142" i="1"/>
  <c r="I160" i="1"/>
  <c r="I173" i="1"/>
  <c r="I184" i="1"/>
  <c r="I186" i="1"/>
  <c r="I188" i="1"/>
  <c r="I195" i="1"/>
  <c r="I224" i="1"/>
  <c r="I226" i="1"/>
  <c r="I231" i="1"/>
  <c r="I242" i="1"/>
  <c r="E32" i="4"/>
  <c r="F32" i="4"/>
  <c r="E31" i="4"/>
  <c r="F31" i="4"/>
  <c r="X2" i="1"/>
  <c r="V7" i="1"/>
  <c r="X7" i="1"/>
  <c r="V14" i="1"/>
  <c r="W14" i="1"/>
  <c r="X14" i="1"/>
  <c r="V23" i="1"/>
  <c r="W23" i="1"/>
  <c r="X23" i="1"/>
  <c r="W3" i="1"/>
  <c r="X3" i="1"/>
  <c r="V4" i="1"/>
  <c r="X4" i="1"/>
  <c r="V5" i="1"/>
  <c r="W5" i="1"/>
  <c r="X5" i="1"/>
  <c r="V8" i="1"/>
  <c r="W8" i="1"/>
  <c r="X8" i="1"/>
  <c r="V9" i="1"/>
  <c r="W9" i="1"/>
  <c r="X9" i="1"/>
  <c r="V10" i="1"/>
  <c r="W10" i="1"/>
  <c r="X10" i="1"/>
  <c r="V11" i="1"/>
  <c r="W11" i="1"/>
  <c r="X11" i="1"/>
  <c r="V12" i="1"/>
  <c r="W12" i="1"/>
  <c r="X12" i="1"/>
  <c r="V13" i="1"/>
  <c r="W13" i="1"/>
  <c r="X13" i="1"/>
  <c r="V15" i="1"/>
  <c r="W15" i="1"/>
  <c r="X15" i="1"/>
  <c r="V16" i="1"/>
  <c r="W16" i="1"/>
  <c r="X16" i="1"/>
  <c r="V17" i="1"/>
  <c r="W17" i="1"/>
  <c r="X17" i="1"/>
  <c r="V18" i="1"/>
  <c r="W18" i="1"/>
  <c r="X18" i="1"/>
  <c r="V19" i="1"/>
  <c r="W19" i="1"/>
  <c r="X19" i="1"/>
  <c r="V20" i="1"/>
  <c r="W20" i="1"/>
  <c r="X20" i="1"/>
  <c r="V21" i="1"/>
  <c r="W21" i="1"/>
  <c r="X21" i="1"/>
  <c r="V22" i="1"/>
  <c r="W22" i="1"/>
  <c r="X22" i="1"/>
  <c r="V24" i="1"/>
  <c r="W24" i="1"/>
  <c r="X24" i="1"/>
  <c r="V25" i="1"/>
  <c r="W25" i="1"/>
  <c r="X25" i="1"/>
  <c r="V27" i="1"/>
  <c r="W27" i="1"/>
  <c r="X27" i="1"/>
  <c r="V28" i="1"/>
  <c r="W28" i="1"/>
  <c r="X28" i="1"/>
  <c r="V29" i="1"/>
  <c r="W29" i="1"/>
  <c r="X29" i="1"/>
  <c r="V30" i="1"/>
  <c r="W30" i="1"/>
  <c r="X30" i="1"/>
  <c r="V31" i="1"/>
  <c r="W31" i="1"/>
  <c r="X31" i="1"/>
  <c r="V32" i="1"/>
  <c r="W32" i="1"/>
  <c r="X32" i="1"/>
  <c r="V33" i="1"/>
  <c r="W33" i="1"/>
  <c r="X33" i="1"/>
  <c r="V34" i="1"/>
  <c r="W34" i="1"/>
  <c r="X34" i="1"/>
  <c r="V35" i="1"/>
  <c r="W35" i="1"/>
  <c r="X35" i="1"/>
  <c r="V36" i="1"/>
  <c r="W36" i="1"/>
  <c r="X36" i="1"/>
  <c r="V37" i="1"/>
  <c r="W37" i="1"/>
  <c r="X37" i="1"/>
  <c r="V38" i="1"/>
  <c r="W38" i="1"/>
  <c r="X38" i="1"/>
  <c r="V39" i="1"/>
  <c r="W39" i="1"/>
  <c r="X39" i="1"/>
  <c r="V40" i="1"/>
  <c r="W40" i="1"/>
  <c r="X40" i="1"/>
  <c r="V42" i="1"/>
  <c r="W42" i="1"/>
  <c r="X42" i="1"/>
  <c r="V43" i="1"/>
  <c r="W43" i="1"/>
  <c r="X43" i="1"/>
  <c r="V45" i="1"/>
  <c r="W45" i="1"/>
  <c r="X45" i="1"/>
  <c r="V47" i="1"/>
  <c r="W47" i="1"/>
  <c r="X47" i="1"/>
  <c r="V48" i="1"/>
  <c r="W48" i="1"/>
  <c r="X48" i="1"/>
  <c r="V49" i="1"/>
  <c r="X49" i="1"/>
  <c r="V50" i="1"/>
  <c r="X50" i="1"/>
  <c r="V51" i="1"/>
  <c r="W51" i="1"/>
  <c r="X51" i="1"/>
  <c r="V54" i="1"/>
  <c r="W54" i="1"/>
  <c r="X54" i="1"/>
  <c r="V55" i="1"/>
  <c r="W55" i="1"/>
  <c r="X55" i="1"/>
  <c r="V56" i="1"/>
  <c r="W56" i="1"/>
  <c r="X56" i="1"/>
  <c r="V57" i="1"/>
  <c r="W57" i="1"/>
  <c r="X57" i="1"/>
  <c r="V58" i="1"/>
  <c r="W58" i="1"/>
  <c r="X58" i="1"/>
  <c r="V59" i="1"/>
  <c r="W59" i="1"/>
  <c r="X59" i="1"/>
  <c r="V60" i="1"/>
  <c r="W60" i="1"/>
  <c r="X60" i="1"/>
  <c r="V61" i="1"/>
  <c r="W61" i="1"/>
  <c r="X61" i="1"/>
  <c r="V62" i="1"/>
  <c r="W62" i="1"/>
  <c r="X62" i="1"/>
  <c r="V63" i="1"/>
  <c r="W63" i="1"/>
  <c r="X63" i="1"/>
  <c r="V64" i="1"/>
  <c r="W64" i="1"/>
  <c r="X64" i="1"/>
  <c r="V65" i="1"/>
  <c r="W65" i="1"/>
  <c r="X65" i="1"/>
  <c r="V66" i="1"/>
  <c r="W66" i="1"/>
  <c r="X66" i="1"/>
  <c r="V67" i="1"/>
  <c r="W67" i="1"/>
  <c r="X67" i="1"/>
  <c r="V68" i="1"/>
  <c r="W68" i="1"/>
  <c r="X68" i="1"/>
  <c r="V69" i="1"/>
  <c r="W69" i="1"/>
  <c r="X69" i="1"/>
  <c r="V71" i="1"/>
  <c r="W71" i="1"/>
  <c r="X71" i="1"/>
  <c r="V72" i="1"/>
  <c r="W72" i="1"/>
  <c r="X72" i="1"/>
  <c r="V73" i="1"/>
  <c r="W73" i="1"/>
  <c r="X73" i="1"/>
  <c r="V74" i="1"/>
  <c r="W74" i="1"/>
  <c r="X74" i="1"/>
  <c r="V75" i="1"/>
  <c r="W75" i="1"/>
  <c r="X75" i="1"/>
  <c r="V76" i="1"/>
  <c r="W76" i="1"/>
  <c r="X76" i="1"/>
  <c r="V77" i="1"/>
  <c r="W77" i="1"/>
  <c r="X77" i="1"/>
  <c r="V78" i="1"/>
  <c r="W78" i="1"/>
  <c r="X78" i="1"/>
  <c r="V79" i="1"/>
  <c r="W79" i="1"/>
  <c r="X79" i="1"/>
  <c r="V80" i="1"/>
  <c r="W80" i="1"/>
  <c r="X80" i="1"/>
  <c r="V81" i="1"/>
  <c r="W81" i="1"/>
  <c r="X81" i="1"/>
  <c r="V83" i="1"/>
  <c r="W83" i="1"/>
  <c r="X83" i="1"/>
  <c r="V84" i="1"/>
  <c r="W84" i="1"/>
  <c r="X84" i="1"/>
  <c r="V85" i="1"/>
  <c r="W85" i="1"/>
  <c r="X85" i="1"/>
  <c r="V86" i="1"/>
  <c r="X86" i="1"/>
  <c r="V87" i="1"/>
  <c r="W87" i="1"/>
  <c r="X87" i="1"/>
  <c r="V88" i="1"/>
  <c r="X88" i="1"/>
  <c r="V90" i="1"/>
  <c r="W90" i="1"/>
  <c r="X90" i="1"/>
  <c r="V91" i="1"/>
  <c r="X91" i="1"/>
  <c r="V92" i="1"/>
  <c r="W92" i="1"/>
  <c r="X92" i="1"/>
  <c r="V93" i="1"/>
  <c r="W93" i="1"/>
  <c r="X93" i="1"/>
  <c r="V94" i="1"/>
  <c r="W94" i="1"/>
  <c r="X94" i="1"/>
  <c r="V95" i="1"/>
  <c r="W95" i="1"/>
  <c r="X95" i="1"/>
  <c r="V96" i="1"/>
  <c r="W96" i="1"/>
  <c r="X96" i="1"/>
  <c r="V97" i="1"/>
  <c r="W97" i="1"/>
  <c r="X97" i="1"/>
  <c r="V98" i="1"/>
  <c r="W98" i="1"/>
  <c r="X98" i="1"/>
  <c r="V99" i="1"/>
  <c r="W99" i="1"/>
  <c r="X99" i="1"/>
  <c r="V101" i="1"/>
  <c r="W101" i="1"/>
  <c r="X101" i="1"/>
  <c r="V102" i="1"/>
  <c r="W102" i="1"/>
  <c r="X102" i="1"/>
  <c r="V104" i="1"/>
  <c r="X104" i="1"/>
  <c r="V105" i="1"/>
  <c r="W105" i="1"/>
  <c r="X105" i="1"/>
  <c r="V106" i="1"/>
  <c r="W106" i="1"/>
  <c r="X106" i="1"/>
  <c r="V107" i="1"/>
  <c r="W107" i="1"/>
  <c r="X107" i="1"/>
  <c r="V108" i="1"/>
  <c r="W108" i="1"/>
  <c r="X108" i="1"/>
  <c r="V109" i="1"/>
  <c r="W109" i="1"/>
  <c r="X109" i="1"/>
  <c r="V110" i="1"/>
  <c r="W110" i="1"/>
  <c r="X110" i="1"/>
  <c r="V111" i="1"/>
  <c r="W111" i="1"/>
  <c r="X111" i="1"/>
  <c r="V113" i="1"/>
  <c r="W113" i="1"/>
  <c r="X113" i="1"/>
  <c r="V114" i="1"/>
  <c r="W114" i="1"/>
  <c r="X114" i="1"/>
  <c r="V115" i="1"/>
  <c r="X115" i="1"/>
  <c r="V117" i="1"/>
  <c r="W117" i="1"/>
  <c r="X117" i="1"/>
  <c r="V118" i="1"/>
  <c r="W118" i="1"/>
  <c r="X118" i="1"/>
  <c r="V119" i="1"/>
  <c r="W119" i="1"/>
  <c r="X119" i="1"/>
  <c r="V120" i="1"/>
  <c r="W120" i="1"/>
  <c r="X120" i="1"/>
  <c r="V122" i="1"/>
  <c r="W122" i="1"/>
  <c r="X122" i="1"/>
  <c r="V123" i="1"/>
  <c r="W123" i="1"/>
  <c r="X123" i="1"/>
  <c r="V124" i="1"/>
  <c r="W124" i="1"/>
  <c r="X124" i="1"/>
  <c r="V126" i="1"/>
  <c r="W126" i="1"/>
  <c r="X126" i="1"/>
  <c r="V127" i="1"/>
  <c r="W127" i="1"/>
  <c r="X127" i="1"/>
  <c r="V128" i="1"/>
  <c r="W128" i="1"/>
  <c r="X128" i="1"/>
  <c r="V130" i="1"/>
  <c r="W130" i="1"/>
  <c r="X130" i="1"/>
  <c r="V131" i="1"/>
  <c r="W131" i="1"/>
  <c r="X131" i="1"/>
  <c r="V132" i="1"/>
  <c r="W132" i="1"/>
  <c r="X132" i="1"/>
  <c r="V133" i="1"/>
  <c r="W133" i="1"/>
  <c r="X133" i="1"/>
  <c r="V134" i="1"/>
  <c r="W134" i="1"/>
  <c r="X134" i="1"/>
  <c r="V135" i="1"/>
  <c r="W135" i="1"/>
  <c r="X135" i="1"/>
  <c r="V136" i="1"/>
  <c r="X136" i="1"/>
  <c r="V137" i="1"/>
  <c r="W137" i="1"/>
  <c r="X137" i="1"/>
  <c r="V138" i="1"/>
  <c r="W138" i="1"/>
  <c r="X138" i="1"/>
  <c r="V139" i="1"/>
  <c r="X139" i="1"/>
  <c r="V140" i="1"/>
  <c r="W140" i="1"/>
  <c r="X140" i="1"/>
  <c r="V141" i="1"/>
  <c r="W141" i="1"/>
  <c r="X141" i="1"/>
  <c r="V143" i="1"/>
  <c r="W143" i="1"/>
  <c r="X143" i="1"/>
  <c r="V144" i="1"/>
  <c r="W144" i="1"/>
  <c r="X144" i="1"/>
  <c r="V145" i="1"/>
  <c r="X145" i="1"/>
  <c r="V146" i="1"/>
  <c r="W146" i="1"/>
  <c r="X146" i="1"/>
  <c r="V147" i="1"/>
  <c r="W147" i="1"/>
  <c r="X147" i="1"/>
  <c r="V148" i="1"/>
  <c r="W148" i="1"/>
  <c r="X148" i="1"/>
  <c r="V149" i="1"/>
  <c r="W149" i="1"/>
  <c r="X149" i="1"/>
  <c r="V150" i="1"/>
  <c r="W150" i="1"/>
  <c r="X150" i="1"/>
  <c r="V151" i="1"/>
  <c r="W151" i="1"/>
  <c r="X151" i="1"/>
  <c r="V152" i="1"/>
  <c r="X152" i="1"/>
  <c r="V153" i="1"/>
  <c r="W153" i="1"/>
  <c r="X153" i="1"/>
  <c r="V154" i="1"/>
  <c r="W154" i="1"/>
  <c r="X154" i="1"/>
  <c r="V155" i="1"/>
  <c r="W155" i="1"/>
  <c r="X155" i="1"/>
  <c r="V156" i="1"/>
  <c r="X156" i="1"/>
  <c r="V157" i="1"/>
  <c r="W157" i="1"/>
  <c r="X157" i="1"/>
  <c r="V158" i="1"/>
  <c r="W158" i="1"/>
  <c r="X158" i="1"/>
  <c r="V159" i="1"/>
  <c r="W159" i="1"/>
  <c r="X159" i="1"/>
  <c r="V161" i="1"/>
  <c r="W161" i="1"/>
  <c r="X161" i="1"/>
  <c r="V162" i="1"/>
  <c r="W162" i="1"/>
  <c r="X162" i="1"/>
  <c r="V163" i="1"/>
  <c r="W163" i="1"/>
  <c r="X163" i="1"/>
  <c r="V164" i="1"/>
  <c r="W164" i="1"/>
  <c r="X164" i="1"/>
  <c r="V165" i="1"/>
  <c r="W165" i="1"/>
  <c r="X165" i="1"/>
  <c r="V166" i="1"/>
  <c r="W166" i="1"/>
  <c r="X166" i="1"/>
  <c r="V167" i="1"/>
  <c r="W167" i="1"/>
  <c r="X167" i="1"/>
  <c r="V168" i="1"/>
  <c r="W168" i="1"/>
  <c r="X168" i="1"/>
  <c r="V169" i="1"/>
  <c r="W169" i="1"/>
  <c r="X169" i="1"/>
  <c r="V170" i="1"/>
  <c r="W170" i="1"/>
  <c r="X170" i="1"/>
  <c r="V171" i="1"/>
  <c r="W171" i="1"/>
  <c r="X171" i="1"/>
  <c r="V172" i="1"/>
  <c r="W172" i="1"/>
  <c r="X172" i="1"/>
  <c r="V174" i="1"/>
  <c r="W174" i="1"/>
  <c r="X174" i="1"/>
  <c r="V175" i="1"/>
  <c r="W175" i="1"/>
  <c r="X175" i="1"/>
  <c r="V176" i="1"/>
  <c r="W176" i="1"/>
  <c r="X176" i="1"/>
  <c r="V177" i="1"/>
  <c r="W177" i="1"/>
  <c r="X177" i="1"/>
  <c r="V178" i="1"/>
  <c r="W178" i="1"/>
  <c r="X178" i="1"/>
  <c r="V179" i="1"/>
  <c r="W179" i="1"/>
  <c r="X179" i="1"/>
  <c r="V180" i="1"/>
  <c r="W180" i="1"/>
  <c r="X180" i="1"/>
  <c r="V181" i="1"/>
  <c r="W181" i="1"/>
  <c r="X181" i="1"/>
  <c r="V182" i="1"/>
  <c r="W182" i="1"/>
  <c r="X182" i="1"/>
  <c r="V183" i="1"/>
  <c r="W183" i="1"/>
  <c r="X183" i="1"/>
  <c r="V185" i="1"/>
  <c r="W185" i="1"/>
  <c r="X185" i="1"/>
  <c r="V187" i="1"/>
  <c r="W187" i="1"/>
  <c r="X187" i="1"/>
  <c r="V189" i="1"/>
  <c r="W189" i="1"/>
  <c r="X189" i="1"/>
  <c r="V190" i="1"/>
  <c r="W190" i="1"/>
  <c r="X190" i="1"/>
  <c r="V191" i="1"/>
  <c r="W191" i="1"/>
  <c r="X191" i="1"/>
  <c r="V192" i="1"/>
  <c r="W192" i="1"/>
  <c r="X192" i="1"/>
  <c r="V193" i="1"/>
  <c r="W193" i="1"/>
  <c r="X193" i="1"/>
  <c r="V194" i="1"/>
  <c r="W194" i="1"/>
  <c r="X194" i="1"/>
  <c r="V196" i="1"/>
  <c r="W196" i="1"/>
  <c r="X196" i="1"/>
  <c r="V197" i="1"/>
  <c r="W197" i="1"/>
  <c r="X197" i="1"/>
  <c r="V198" i="1"/>
  <c r="W198" i="1"/>
  <c r="X198" i="1"/>
  <c r="V199" i="1"/>
  <c r="X199" i="1"/>
  <c r="V200" i="1"/>
  <c r="W200" i="1"/>
  <c r="X200" i="1"/>
  <c r="V201" i="1"/>
  <c r="W201" i="1"/>
  <c r="X201" i="1"/>
  <c r="V202" i="1"/>
  <c r="W202" i="1"/>
  <c r="X202" i="1"/>
  <c r="V203" i="1"/>
  <c r="W203" i="1"/>
  <c r="X203" i="1"/>
  <c r="V204" i="1"/>
  <c r="W204" i="1"/>
  <c r="X204" i="1"/>
  <c r="V205" i="1"/>
  <c r="W205" i="1"/>
  <c r="X205" i="1"/>
  <c r="V206" i="1"/>
  <c r="W206" i="1"/>
  <c r="X206" i="1"/>
  <c r="V207" i="1"/>
  <c r="W207" i="1"/>
  <c r="X207" i="1"/>
  <c r="V208" i="1"/>
  <c r="W208" i="1"/>
  <c r="X208" i="1"/>
  <c r="V209" i="1"/>
  <c r="W209" i="1"/>
  <c r="X209" i="1"/>
  <c r="V210" i="1"/>
  <c r="W210" i="1"/>
  <c r="X210" i="1"/>
  <c r="V211" i="1"/>
  <c r="W211" i="1"/>
  <c r="X211" i="1"/>
  <c r="V212" i="1"/>
  <c r="W212" i="1"/>
  <c r="X212" i="1"/>
  <c r="V213" i="1"/>
  <c r="W213" i="1"/>
  <c r="X213" i="1"/>
  <c r="V214" i="1"/>
  <c r="W214" i="1"/>
  <c r="X214" i="1"/>
  <c r="V215" i="1"/>
  <c r="X215" i="1"/>
  <c r="V216" i="1"/>
  <c r="W216" i="1"/>
  <c r="X216" i="1"/>
  <c r="V217" i="1"/>
  <c r="W217" i="1"/>
  <c r="X217" i="1"/>
  <c r="V218" i="1"/>
  <c r="W218" i="1"/>
  <c r="X218" i="1"/>
  <c r="V219" i="1"/>
  <c r="W219" i="1"/>
  <c r="X219" i="1"/>
  <c r="V220" i="1"/>
  <c r="W220" i="1"/>
  <c r="X220" i="1"/>
  <c r="V221" i="1"/>
  <c r="W221" i="1"/>
  <c r="X221" i="1"/>
  <c r="V222" i="1"/>
  <c r="W222" i="1"/>
  <c r="X222" i="1"/>
  <c r="V223" i="1"/>
  <c r="W223" i="1"/>
  <c r="X223" i="1"/>
  <c r="V225" i="1"/>
  <c r="W225" i="1"/>
  <c r="X225" i="1"/>
  <c r="V227" i="1"/>
  <c r="W227" i="1"/>
  <c r="X227" i="1"/>
  <c r="V228" i="1"/>
  <c r="W228" i="1"/>
  <c r="X228" i="1"/>
  <c r="V229" i="1"/>
  <c r="W229" i="1"/>
  <c r="X229" i="1"/>
  <c r="V230" i="1"/>
  <c r="W230" i="1"/>
  <c r="X230" i="1"/>
  <c r="V232" i="1"/>
  <c r="X232" i="1"/>
  <c r="V233" i="1"/>
  <c r="W233" i="1"/>
  <c r="X233" i="1"/>
  <c r="V234" i="1"/>
  <c r="W234" i="1"/>
  <c r="X234" i="1"/>
  <c r="V235" i="1"/>
  <c r="W235" i="1"/>
  <c r="X235" i="1"/>
  <c r="V236" i="1"/>
  <c r="W236" i="1"/>
  <c r="X236" i="1"/>
  <c r="V237" i="1"/>
  <c r="W237" i="1"/>
  <c r="X237" i="1"/>
  <c r="V238" i="1"/>
  <c r="W238" i="1"/>
  <c r="X238" i="1"/>
  <c r="V239" i="1"/>
  <c r="X239" i="1"/>
  <c r="V240" i="1"/>
  <c r="W240" i="1"/>
  <c r="X240" i="1"/>
  <c r="V241" i="1"/>
  <c r="W241" i="1"/>
  <c r="X241" i="1"/>
  <c r="V243" i="1"/>
  <c r="W243" i="1"/>
  <c r="X243" i="1"/>
  <c r="V244" i="1"/>
  <c r="W244" i="1"/>
  <c r="X244" i="1"/>
  <c r="V245" i="1"/>
  <c r="X245" i="1"/>
  <c r="V246" i="1"/>
  <c r="W246" i="1"/>
  <c r="X246" i="1"/>
  <c r="V6" i="1"/>
  <c r="W6" i="1"/>
  <c r="X6" i="1"/>
  <c r="V26" i="1"/>
  <c r="W26" i="1"/>
  <c r="X26" i="1"/>
  <c r="V41" i="1"/>
  <c r="W41" i="1"/>
  <c r="X41" i="1"/>
  <c r="V44" i="1"/>
  <c r="X44" i="1"/>
  <c r="V46" i="1"/>
  <c r="W46" i="1"/>
  <c r="X46" i="1"/>
  <c r="V53" i="1"/>
  <c r="W53" i="1"/>
  <c r="X53" i="1"/>
  <c r="V70" i="1"/>
  <c r="X70" i="1"/>
  <c r="V82" i="1"/>
  <c r="W82" i="1"/>
  <c r="X82" i="1"/>
  <c r="V89" i="1"/>
  <c r="W89" i="1"/>
  <c r="X89" i="1"/>
  <c r="V100" i="1"/>
  <c r="X100" i="1"/>
  <c r="V103" i="1"/>
  <c r="W103" i="1"/>
  <c r="X103" i="1"/>
  <c r="V112" i="1"/>
  <c r="W112" i="1"/>
  <c r="X112" i="1"/>
  <c r="V116" i="1"/>
  <c r="W116" i="1"/>
  <c r="X116" i="1"/>
  <c r="V121" i="1"/>
  <c r="X121" i="1"/>
  <c r="V125" i="1"/>
  <c r="W125" i="1"/>
  <c r="X125" i="1"/>
  <c r="V129" i="1"/>
  <c r="W129" i="1"/>
  <c r="X129" i="1"/>
  <c r="V142" i="1"/>
  <c r="W142" i="1"/>
  <c r="X142" i="1"/>
  <c r="V160" i="1"/>
  <c r="W160" i="1"/>
  <c r="X160" i="1"/>
  <c r="V173" i="1"/>
  <c r="W173" i="1"/>
  <c r="X173" i="1"/>
  <c r="V184" i="1"/>
  <c r="W184" i="1"/>
  <c r="X184" i="1"/>
  <c r="V186" i="1"/>
  <c r="W186" i="1"/>
  <c r="X186" i="1"/>
  <c r="V188" i="1"/>
  <c r="W188" i="1"/>
  <c r="X188" i="1"/>
  <c r="V195" i="1"/>
  <c r="X195" i="1"/>
  <c r="V224" i="1"/>
  <c r="W224" i="1"/>
  <c r="X224" i="1"/>
  <c r="V226" i="1"/>
  <c r="X226" i="1"/>
  <c r="V231" i="1"/>
  <c r="W231" i="1"/>
  <c r="X231" i="1"/>
  <c r="V242" i="1"/>
  <c r="X242" i="1"/>
  <c r="E30" i="4"/>
  <c r="F30" i="4"/>
  <c r="W7" i="1"/>
  <c r="W115" i="1"/>
  <c r="W136" i="1"/>
  <c r="W145" i="1"/>
  <c r="W4" i="1"/>
  <c r="W49" i="1"/>
  <c r="W50" i="1"/>
  <c r="W86" i="1"/>
  <c r="W88" i="1"/>
  <c r="W91" i="1"/>
  <c r="W104" i="1"/>
  <c r="W139" i="1"/>
  <c r="W152" i="1"/>
  <c r="W156" i="1"/>
  <c r="W199" i="1"/>
  <c r="W215" i="1"/>
  <c r="W232" i="1"/>
  <c r="W239" i="1"/>
  <c r="W245" i="1"/>
  <c r="W44" i="1"/>
  <c r="W70" i="1"/>
  <c r="W100" i="1"/>
  <c r="W121" i="1"/>
  <c r="W195" i="1"/>
  <c r="W226" i="1"/>
  <c r="W242" i="1"/>
  <c r="E29" i="4"/>
  <c r="F29" i="4"/>
  <c r="E28" i="4"/>
  <c r="F28" i="4"/>
  <c r="U7" i="1"/>
  <c r="U14" i="1"/>
  <c r="U23" i="1"/>
  <c r="U24" i="1"/>
  <c r="U3" i="1"/>
  <c r="U4" i="1"/>
  <c r="U5" i="1"/>
  <c r="U8" i="1"/>
  <c r="U9" i="1"/>
  <c r="U10" i="1"/>
  <c r="U11" i="1"/>
  <c r="U12" i="1"/>
  <c r="U13" i="1"/>
  <c r="U15" i="1"/>
  <c r="U16" i="1"/>
  <c r="U17" i="1"/>
  <c r="U18" i="1"/>
  <c r="U19" i="1"/>
  <c r="U20" i="1"/>
  <c r="U21" i="1"/>
  <c r="U22" i="1"/>
  <c r="U25" i="1"/>
  <c r="U27" i="1"/>
  <c r="U28" i="1"/>
  <c r="U29" i="1"/>
  <c r="U30" i="1"/>
  <c r="U31" i="1"/>
  <c r="U32" i="1"/>
  <c r="U33" i="1"/>
  <c r="U34" i="1"/>
  <c r="U35" i="1"/>
  <c r="U36" i="1"/>
  <c r="U37" i="1"/>
  <c r="U38" i="1"/>
  <c r="U39" i="1"/>
  <c r="U40" i="1"/>
  <c r="U42" i="1"/>
  <c r="U43" i="1"/>
  <c r="U45" i="1"/>
  <c r="U47" i="1"/>
  <c r="U48" i="1"/>
  <c r="U49" i="1"/>
  <c r="U50" i="1"/>
  <c r="U51" i="1"/>
  <c r="U54" i="1"/>
  <c r="U55" i="1"/>
  <c r="U56" i="1"/>
  <c r="U57" i="1"/>
  <c r="U58" i="1"/>
  <c r="U59" i="1"/>
  <c r="U60" i="1"/>
  <c r="U61" i="1"/>
  <c r="U62" i="1"/>
  <c r="U63" i="1"/>
  <c r="U64" i="1"/>
  <c r="U65" i="1"/>
  <c r="U66" i="1"/>
  <c r="U67" i="1"/>
  <c r="U68" i="1"/>
  <c r="U69" i="1"/>
  <c r="U71" i="1"/>
  <c r="U72" i="1"/>
  <c r="U73" i="1"/>
  <c r="U74" i="1"/>
  <c r="U75" i="1"/>
  <c r="U76" i="1"/>
  <c r="U77" i="1"/>
  <c r="U78" i="1"/>
  <c r="U79" i="1"/>
  <c r="U80" i="1"/>
  <c r="U81" i="1"/>
  <c r="U83" i="1"/>
  <c r="U84" i="1"/>
  <c r="U85" i="1"/>
  <c r="U86" i="1"/>
  <c r="U87" i="1"/>
  <c r="U88" i="1"/>
  <c r="U90" i="1"/>
  <c r="U91" i="1"/>
  <c r="U92" i="1"/>
  <c r="U93" i="1"/>
  <c r="U94" i="1"/>
  <c r="U95" i="1"/>
  <c r="U96" i="1"/>
  <c r="U97" i="1"/>
  <c r="U98" i="1"/>
  <c r="U99" i="1"/>
  <c r="U101" i="1"/>
  <c r="U102" i="1"/>
  <c r="U104" i="1"/>
  <c r="U105" i="1"/>
  <c r="U106" i="1"/>
  <c r="U107" i="1"/>
  <c r="U108" i="1"/>
  <c r="U109" i="1"/>
  <c r="U110" i="1"/>
  <c r="U111" i="1"/>
  <c r="U113" i="1"/>
  <c r="U114" i="1"/>
  <c r="U115" i="1"/>
  <c r="U117" i="1"/>
  <c r="U118" i="1"/>
  <c r="U119" i="1"/>
  <c r="U120" i="1"/>
  <c r="U122" i="1"/>
  <c r="U123" i="1"/>
  <c r="U124" i="1"/>
  <c r="U126" i="1"/>
  <c r="U127" i="1"/>
  <c r="U128" i="1"/>
  <c r="U130" i="1"/>
  <c r="U131" i="1"/>
  <c r="U132" i="1"/>
  <c r="U133" i="1"/>
  <c r="U134" i="1"/>
  <c r="U135" i="1"/>
  <c r="U136" i="1"/>
  <c r="U137" i="1"/>
  <c r="U138" i="1"/>
  <c r="U139" i="1"/>
  <c r="U140" i="1"/>
  <c r="U141" i="1"/>
  <c r="U143" i="1"/>
  <c r="U144" i="1"/>
  <c r="U145" i="1"/>
  <c r="U146" i="1"/>
  <c r="U147" i="1"/>
  <c r="U148" i="1"/>
  <c r="U149" i="1"/>
  <c r="U150" i="1"/>
  <c r="U151" i="1"/>
  <c r="U152" i="1"/>
  <c r="U153" i="1"/>
  <c r="U154" i="1"/>
  <c r="U155" i="1"/>
  <c r="U156" i="1"/>
  <c r="U157" i="1"/>
  <c r="U158" i="1"/>
  <c r="U159" i="1"/>
  <c r="U161" i="1"/>
  <c r="U162" i="1"/>
  <c r="U163" i="1"/>
  <c r="U164" i="1"/>
  <c r="U165" i="1"/>
  <c r="U166" i="1"/>
  <c r="U167" i="1"/>
  <c r="U168" i="1"/>
  <c r="U169" i="1"/>
  <c r="U170" i="1"/>
  <c r="U171" i="1"/>
  <c r="U172" i="1"/>
  <c r="U174" i="1"/>
  <c r="U175" i="1"/>
  <c r="U176" i="1"/>
  <c r="U177" i="1"/>
  <c r="U178" i="1"/>
  <c r="U179" i="1"/>
  <c r="U180" i="1"/>
  <c r="U181" i="1"/>
  <c r="U182" i="1"/>
  <c r="U183" i="1"/>
  <c r="U185" i="1"/>
  <c r="U187" i="1"/>
  <c r="U189" i="1"/>
  <c r="U190" i="1"/>
  <c r="U191" i="1"/>
  <c r="U192" i="1"/>
  <c r="U193" i="1"/>
  <c r="U194"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5" i="1"/>
  <c r="U227" i="1"/>
  <c r="U228" i="1"/>
  <c r="U229" i="1"/>
  <c r="U230" i="1"/>
  <c r="U232" i="1"/>
  <c r="U233" i="1"/>
  <c r="U234" i="1"/>
  <c r="U235" i="1"/>
  <c r="U236" i="1"/>
  <c r="U237" i="1"/>
  <c r="U238" i="1"/>
  <c r="U239" i="1"/>
  <c r="U240" i="1"/>
  <c r="U241" i="1"/>
  <c r="U243" i="1"/>
  <c r="U244" i="1"/>
  <c r="U245" i="1"/>
  <c r="U246" i="1"/>
  <c r="U6" i="1"/>
  <c r="U26" i="1"/>
  <c r="U41" i="1"/>
  <c r="U44" i="1"/>
  <c r="U46" i="1"/>
  <c r="U53" i="1"/>
  <c r="U70" i="1"/>
  <c r="U82" i="1"/>
  <c r="U89" i="1"/>
  <c r="U100" i="1"/>
  <c r="U103" i="1"/>
  <c r="U112" i="1"/>
  <c r="U116" i="1"/>
  <c r="U121" i="1"/>
  <c r="U125" i="1"/>
  <c r="U129" i="1"/>
  <c r="U142" i="1"/>
  <c r="U160" i="1"/>
  <c r="U173" i="1"/>
  <c r="U184" i="1"/>
  <c r="U186" i="1"/>
  <c r="U188" i="1"/>
  <c r="U195" i="1"/>
  <c r="U224" i="1"/>
  <c r="U226" i="1"/>
  <c r="U231" i="1"/>
  <c r="U242" i="1"/>
  <c r="E27" i="4"/>
  <c r="F27" i="4"/>
  <c r="K2" i="1"/>
  <c r="E25" i="4"/>
  <c r="F25" i="4"/>
  <c r="L2" i="1"/>
  <c r="E24" i="4"/>
  <c r="F24" i="4"/>
  <c r="E23" i="4"/>
  <c r="F23" i="4"/>
  <c r="E22" i="4"/>
  <c r="F22" i="4"/>
  <c r="E20" i="4"/>
  <c r="F20" i="4"/>
  <c r="E19" i="4"/>
  <c r="F19" i="4"/>
  <c r="E18" i="4"/>
  <c r="F18" i="4"/>
  <c r="E17" i="4"/>
  <c r="F17" i="4"/>
  <c r="E15" i="4"/>
  <c r="E14" i="4"/>
  <c r="F14" i="4"/>
  <c r="E13" i="4"/>
  <c r="F13" i="4"/>
  <c r="F7" i="4"/>
  <c r="F9" i="4"/>
  <c r="E8" i="4"/>
  <c r="F8" i="4"/>
  <c r="C10" i="4"/>
  <c r="D10" i="4"/>
  <c r="C35" i="4"/>
  <c r="C34" i="4"/>
  <c r="C32" i="4"/>
  <c r="D32" i="4"/>
  <c r="C31" i="4"/>
  <c r="D31" i="4"/>
  <c r="C30" i="4"/>
  <c r="D30" i="4"/>
  <c r="C29" i="4"/>
  <c r="D29" i="4"/>
  <c r="C28" i="4"/>
  <c r="D28" i="4"/>
  <c r="C27" i="4"/>
  <c r="D27" i="4"/>
  <c r="C25" i="4"/>
  <c r="D25" i="4"/>
  <c r="C24" i="4"/>
  <c r="D24" i="4"/>
  <c r="C23" i="4"/>
  <c r="D23" i="4"/>
  <c r="C22" i="4"/>
  <c r="D22" i="4"/>
  <c r="C20" i="4"/>
  <c r="D20" i="4"/>
  <c r="C19" i="4"/>
  <c r="D19" i="4"/>
  <c r="C18" i="4"/>
  <c r="D18" i="4"/>
  <c r="C17" i="4"/>
  <c r="D17" i="4"/>
  <c r="C15" i="4"/>
  <c r="C14" i="4"/>
  <c r="D14" i="4"/>
  <c r="C13" i="4"/>
  <c r="D13" i="4"/>
  <c r="D7" i="4"/>
  <c r="AE248" i="1"/>
  <c r="AE249" i="1"/>
</calcChain>
</file>

<file path=xl/comments1.xml><?xml version="1.0" encoding="utf-8"?>
<comments xmlns="http://schemas.openxmlformats.org/spreadsheetml/2006/main">
  <authors>
    <author>Samson Schatz</author>
  </authors>
  <commentList>
    <comment ref="W1" authorId="0">
      <text>
        <r>
          <rPr>
            <b/>
            <sz val="9"/>
            <color indexed="81"/>
            <rFont val="Calibri"/>
            <family val="2"/>
          </rPr>
          <t>Samson Schatz:</t>
        </r>
        <r>
          <rPr>
            <sz val="9"/>
            <color indexed="81"/>
            <rFont val="Calibri"/>
            <family val="2"/>
          </rPr>
          <t xml:space="preserve">
Ony if given "Life" in prison, not if given range between number of years and life</t>
        </r>
      </text>
    </comment>
    <comment ref="Y1" authorId="0">
      <text>
        <r>
          <rPr>
            <b/>
            <sz val="9"/>
            <color indexed="81"/>
            <rFont val="Calibri"/>
            <family val="2"/>
          </rPr>
          <t>Samson Schatz:</t>
        </r>
        <r>
          <rPr>
            <sz val="9"/>
            <color indexed="81"/>
            <rFont val="Calibri"/>
            <family val="2"/>
          </rPr>
          <t xml:space="preserve">
Max sent. possible</t>
        </r>
      </text>
    </comment>
    <comment ref="AE1" authorId="0">
      <text>
        <r>
          <rPr>
            <b/>
            <sz val="10"/>
            <color indexed="81"/>
            <rFont val="Calibri"/>
            <family val="2"/>
          </rPr>
          <t>Samson Schatz:</t>
        </r>
        <r>
          <rPr>
            <sz val="10"/>
            <color indexed="81"/>
            <rFont val="Calibri"/>
            <family val="2"/>
          </rPr>
          <t xml:space="preserve">
The columns in Blue are my main analysis columns</t>
        </r>
      </text>
    </comment>
  </commentList>
</comments>
</file>

<file path=xl/sharedStrings.xml><?xml version="1.0" encoding="utf-8"?>
<sst xmlns="http://schemas.openxmlformats.org/spreadsheetml/2006/main" count="4623" uniqueCount="1107">
  <si>
    <t>Last Name</t>
  </si>
  <si>
    <t>First Name</t>
  </si>
  <si>
    <t>Race</t>
  </si>
  <si>
    <t>Sex</t>
  </si>
  <si>
    <t>Criminal History Recode</t>
  </si>
  <si>
    <t>State</t>
  </si>
  <si>
    <t>County</t>
  </si>
  <si>
    <t>Tags</t>
  </si>
  <si>
    <t>Worst Crime Display</t>
  </si>
  <si>
    <t>List Add'l Crimes Recode</t>
  </si>
  <si>
    <t>Occurred</t>
  </si>
  <si>
    <t>Convicted</t>
  </si>
  <si>
    <t>Released</t>
  </si>
  <si>
    <t>Exonerated</t>
  </si>
  <si>
    <t>Sentence</t>
  </si>
  <si>
    <t>Posting Date</t>
  </si>
  <si>
    <t>Abernathy</t>
  </si>
  <si>
    <t>Christopher</t>
  </si>
  <si>
    <t>Caucasian</t>
  </si>
  <si>
    <t>Male</t>
  </si>
  <si>
    <t>AC</t>
  </si>
  <si>
    <t>Illinois</t>
  </si>
  <si>
    <t>Cook</t>
  </si>
  <si>
    <t>CIU;#CV;#H</t>
  </si>
  <si>
    <t>Murder</t>
  </si>
  <si>
    <t>Rape;#Robbery</t>
  </si>
  <si>
    <t>1984</t>
  </si>
  <si>
    <t>1987</t>
  </si>
  <si>
    <t>2015</t>
  </si>
  <si>
    <t>Life without parole</t>
  </si>
  <si>
    <t/>
  </si>
  <si>
    <t>Yes</t>
  </si>
  <si>
    <t>No</t>
  </si>
  <si>
    <t>Adams</t>
  </si>
  <si>
    <t>Female</t>
  </si>
  <si>
    <t>NCR</t>
  </si>
  <si>
    <t>Massachusetts</t>
  </si>
  <si>
    <t>Theft</t>
  </si>
  <si>
    <t>1989</t>
  </si>
  <si>
    <t>1993</t>
  </si>
  <si>
    <t>Probation</t>
  </si>
  <si>
    <t>Johnathan</t>
  </si>
  <si>
    <t>Georgia</t>
  </si>
  <si>
    <t>Carroll</t>
  </si>
  <si>
    <t>CV;#H;#P</t>
  </si>
  <si>
    <t>2004</t>
  </si>
  <si>
    <t>2005</t>
  </si>
  <si>
    <t>2006</t>
  </si>
  <si>
    <t>1 year</t>
  </si>
  <si>
    <t>Reginald</t>
  </si>
  <si>
    <t>Black</t>
  </si>
  <si>
    <t>NF</t>
  </si>
  <si>
    <t>Louisiana</t>
  </si>
  <si>
    <t>Orleans</t>
  </si>
  <si>
    <t>H</t>
  </si>
  <si>
    <t>1979</t>
  </si>
  <si>
    <t>1983</t>
  </si>
  <si>
    <t>2014</t>
  </si>
  <si>
    <t>Aguirre</t>
  </si>
  <si>
    <t>Omar</t>
  </si>
  <si>
    <t>Hispanic</t>
  </si>
  <si>
    <t>DK</t>
  </si>
  <si>
    <t>CDC;#H</t>
  </si>
  <si>
    <t>Kidnapping</t>
  </si>
  <si>
    <t>1997</t>
  </si>
  <si>
    <t>1999</t>
  </si>
  <si>
    <t>2002</t>
  </si>
  <si>
    <t>2003</t>
  </si>
  <si>
    <t>55 years</t>
  </si>
  <si>
    <t>Allen</t>
  </si>
  <si>
    <t>Donovan</t>
  </si>
  <si>
    <t>Washington</t>
  </si>
  <si>
    <t>Cowlitz</t>
  </si>
  <si>
    <t>H;#JI</t>
  </si>
  <si>
    <t>Robbery</t>
  </si>
  <si>
    <t>2000</t>
  </si>
  <si>
    <t>Allen, Jr.</t>
  </si>
  <si>
    <t>George</t>
  </si>
  <si>
    <t>CR</t>
  </si>
  <si>
    <t>Missouri</t>
  </si>
  <si>
    <t>Cole</t>
  </si>
  <si>
    <t>1982</t>
  </si>
  <si>
    <t>2012</t>
  </si>
  <si>
    <t>2013</t>
  </si>
  <si>
    <t>95 years</t>
  </si>
  <si>
    <t>Andersen</t>
  </si>
  <si>
    <t>Daniel</t>
  </si>
  <si>
    <t>Attempt, Violent</t>
  </si>
  <si>
    <t>1980</t>
  </si>
  <si>
    <t>2007</t>
  </si>
  <si>
    <t>Andrews</t>
  </si>
  <si>
    <t>James</t>
  </si>
  <si>
    <t>1985</t>
  </si>
  <si>
    <t>2008</t>
  </si>
  <si>
    <t>Life</t>
  </si>
  <si>
    <t>Baddeley</t>
  </si>
  <si>
    <t>Gabriel</t>
  </si>
  <si>
    <t>MD</t>
  </si>
  <si>
    <t>Benton</t>
  </si>
  <si>
    <t>A;#P</t>
  </si>
  <si>
    <t>Arson</t>
  </si>
  <si>
    <t>2001</t>
  </si>
  <si>
    <t>Bailey</t>
  </si>
  <si>
    <t>Darryl</t>
  </si>
  <si>
    <t>Tennessee</t>
  </si>
  <si>
    <t>Shelby</t>
  </si>
  <si>
    <t>1992</t>
  </si>
  <si>
    <t>1994</t>
  </si>
  <si>
    <t>Baker</t>
  </si>
  <si>
    <t>Edward</t>
  </si>
  <si>
    <t>NFJ</t>
  </si>
  <si>
    <t>Pennsylvania</t>
  </si>
  <si>
    <t>Philadelphia</t>
  </si>
  <si>
    <t>Robbery;#Burglary/Unlawful Entry;#Conspiracy</t>
  </si>
  <si>
    <t>1973</t>
  </si>
  <si>
    <t>Banks</t>
  </si>
  <si>
    <t>Medell</t>
  </si>
  <si>
    <t>Alabama</t>
  </si>
  <si>
    <t>Choctaw</t>
  </si>
  <si>
    <t>CDC;#CV;#H;#NC;#P</t>
  </si>
  <si>
    <t>Manslaughter</t>
  </si>
  <si>
    <t>15 years</t>
  </si>
  <si>
    <t>Bates</t>
  </si>
  <si>
    <t>David</t>
  </si>
  <si>
    <t>VF</t>
  </si>
  <si>
    <t>Robbery;#Assault</t>
  </si>
  <si>
    <t>20 years</t>
  </si>
  <si>
    <t>Baylor</t>
  </si>
  <si>
    <t>Ronnie</t>
  </si>
  <si>
    <t>California</t>
  </si>
  <si>
    <t>Riverside</t>
  </si>
  <si>
    <t>Sexual Assault</t>
  </si>
  <si>
    <t>Robbery;#Burglary/Unlawful Entry;#Theft;#Illegal Use of a Weapon</t>
  </si>
  <si>
    <t>1995</t>
  </si>
  <si>
    <t>1996</t>
  </si>
  <si>
    <t>16 years</t>
  </si>
  <si>
    <t>Bivens</t>
  </si>
  <si>
    <t>Phillip</t>
  </si>
  <si>
    <t>Mississippi</t>
  </si>
  <si>
    <t>Forrest</t>
  </si>
  <si>
    <t>CDC;#H;#P</t>
  </si>
  <si>
    <t>Rape</t>
  </si>
  <si>
    <t>2010</t>
  </si>
  <si>
    <t>Bradford</t>
  </si>
  <si>
    <t>Marcellius</t>
  </si>
  <si>
    <t>CDC;#P</t>
  </si>
  <si>
    <t>1986</t>
  </si>
  <si>
    <t>1988</t>
  </si>
  <si>
    <t>12 years</t>
  </si>
  <si>
    <t>Ted</t>
  </si>
  <si>
    <t>Yakima</t>
  </si>
  <si>
    <t>Burglary/Unlawful Entry</t>
  </si>
  <si>
    <t>13 years</t>
  </si>
  <si>
    <t>Britton</t>
  </si>
  <si>
    <t>Robert</t>
  </si>
  <si>
    <t>NC</t>
  </si>
  <si>
    <t>50 years</t>
  </si>
  <si>
    <t>Brodie</t>
  </si>
  <si>
    <t>Stephen</t>
  </si>
  <si>
    <t>Texas</t>
  </si>
  <si>
    <t>Dallas</t>
  </si>
  <si>
    <t>CIU;#CV;#P</t>
  </si>
  <si>
    <t>Child Sex Abuse</t>
  </si>
  <si>
    <t>1990</t>
  </si>
  <si>
    <t>5 years</t>
  </si>
  <si>
    <t>Brown</t>
  </si>
  <si>
    <t>Dennis</t>
  </si>
  <si>
    <t>St. Tammany</t>
  </si>
  <si>
    <t>Other Violent Felony;#Burglary/Unlawful Entry</t>
  </si>
  <si>
    <t>Keith</t>
  </si>
  <si>
    <t>North Carolina</t>
  </si>
  <si>
    <t>Wilson</t>
  </si>
  <si>
    <t>CV;#P</t>
  </si>
  <si>
    <t>1991</t>
  </si>
  <si>
    <t>35 years</t>
  </si>
  <si>
    <t>Leon</t>
  </si>
  <si>
    <t>Robeson</t>
  </si>
  <si>
    <t>CDC;#CV;#H</t>
  </si>
  <si>
    <t>Death</t>
  </si>
  <si>
    <t>Timothy</t>
  </si>
  <si>
    <t>Florida</t>
  </si>
  <si>
    <t>Broward</t>
  </si>
  <si>
    <t>Caine</t>
  </si>
  <si>
    <t>Eric</t>
  </si>
  <si>
    <t>2011</t>
  </si>
  <si>
    <t>Caravella</t>
  </si>
  <si>
    <t>Anthony</t>
  </si>
  <si>
    <t>2009</t>
  </si>
  <si>
    <t>Castillo</t>
  </si>
  <si>
    <t>Miguel</t>
  </si>
  <si>
    <t>Other Nonviolent Felony</t>
  </si>
  <si>
    <t>48 years</t>
  </si>
  <si>
    <t>Chandler</t>
  </si>
  <si>
    <t>Edwin</t>
  </si>
  <si>
    <t>Kentucky</t>
  </si>
  <si>
    <t>Jefferson</t>
  </si>
  <si>
    <t>30 years</t>
  </si>
  <si>
    <t>Charles</t>
  </si>
  <si>
    <t>Lambert</t>
  </si>
  <si>
    <t>New York</t>
  </si>
  <si>
    <t>Queens</t>
  </si>
  <si>
    <t>H;#P</t>
  </si>
  <si>
    <t>1998</t>
  </si>
  <si>
    <t>10 to 30 years</t>
  </si>
  <si>
    <t>Chatman</t>
  </si>
  <si>
    <t>Carl</t>
  </si>
  <si>
    <t>CIU;#NC</t>
  </si>
  <si>
    <t>Christoph</t>
  </si>
  <si>
    <t>Dayna</t>
  </si>
  <si>
    <t>Spokane</t>
  </si>
  <si>
    <t>CV;#F;#NC;#P</t>
  </si>
  <si>
    <t>Chumley</t>
  </si>
  <si>
    <t>Tom Edwin</t>
  </si>
  <si>
    <t>Columbia</t>
  </si>
  <si>
    <t>Gun Possession or Sale</t>
  </si>
  <si>
    <t>Coney</t>
  </si>
  <si>
    <t>Robert Carroll</t>
  </si>
  <si>
    <t>Angelina</t>
  </si>
  <si>
    <t>P</t>
  </si>
  <si>
    <t>1962</t>
  </si>
  <si>
    <t>Cox</t>
  </si>
  <si>
    <t>Michael</t>
  </si>
  <si>
    <t>San Diego</t>
  </si>
  <si>
    <t>Drug Possession or Sale</t>
  </si>
  <si>
    <t>6 years</t>
  </si>
  <si>
    <t>Cruz</t>
  </si>
  <si>
    <t>Rolando</t>
  </si>
  <si>
    <t>DuPage</t>
  </si>
  <si>
    <t>CDC;#CV;#H;#JI</t>
  </si>
  <si>
    <t>Rape;#Kidnapping;#Burglary/Unlawful Entry</t>
  </si>
  <si>
    <t>Cullipher</t>
  </si>
  <si>
    <t>Ricky</t>
  </si>
  <si>
    <t>MDJ</t>
  </si>
  <si>
    <t>Virginia</t>
  </si>
  <si>
    <t>Hampton</t>
  </si>
  <si>
    <t>CV</t>
  </si>
  <si>
    <t>Assault</t>
  </si>
  <si>
    <t>9 years</t>
  </si>
  <si>
    <t>Cunningham</t>
  </si>
  <si>
    <t>Henry</t>
  </si>
  <si>
    <t>Chelan</t>
  </si>
  <si>
    <t>CSH;#CV;#NC;#P</t>
  </si>
  <si>
    <t>47 years</t>
  </si>
  <si>
    <t>Peter</t>
  </si>
  <si>
    <t>Not sentenced</t>
  </si>
  <si>
    <t>Dean</t>
  </si>
  <si>
    <t>Nebraska</t>
  </si>
  <si>
    <t>Gage</t>
  </si>
  <si>
    <t>10 years</t>
  </si>
  <si>
    <t>Deskovic</t>
  </si>
  <si>
    <t>Jeffrey</t>
  </si>
  <si>
    <t>Westchester</t>
  </si>
  <si>
    <t>CV;#H</t>
  </si>
  <si>
    <t>15 to Life</t>
  </si>
  <si>
    <t>Dixon</t>
  </si>
  <si>
    <t>Bobby Ray</t>
  </si>
  <si>
    <t>CDC;#H;#P;#PH</t>
  </si>
  <si>
    <t>Duval</t>
  </si>
  <si>
    <t>John</t>
  </si>
  <si>
    <t>NBR</t>
  </si>
  <si>
    <t>Monroe</t>
  </si>
  <si>
    <t>25 to Life</t>
  </si>
  <si>
    <t>Edmonds</t>
  </si>
  <si>
    <t>Tyler</t>
  </si>
  <si>
    <t>Oktibbeha</t>
  </si>
  <si>
    <t>Edwards</t>
  </si>
  <si>
    <t>Lake</t>
  </si>
  <si>
    <t>Esse</t>
  </si>
  <si>
    <t>Iowa</t>
  </si>
  <si>
    <t>Cerro Gordo</t>
  </si>
  <si>
    <t>Evans</t>
  </si>
  <si>
    <t>Rape;#Kidnapping</t>
  </si>
  <si>
    <t>1976</t>
  </si>
  <si>
    <t>Everett</t>
  </si>
  <si>
    <t>Idella</t>
  </si>
  <si>
    <t>CSH;#CV;#F;#NC;#P</t>
  </si>
  <si>
    <t>Farnsworth</t>
  </si>
  <si>
    <t>Michigan</t>
  </si>
  <si>
    <t>Jackson</t>
  </si>
  <si>
    <t>Fauntleroy</t>
  </si>
  <si>
    <t>Figueroa</t>
  </si>
  <si>
    <t>Fancy</t>
  </si>
  <si>
    <t>F;#M;#NC;#P</t>
  </si>
  <si>
    <t>Filing a False Report</t>
  </si>
  <si>
    <t>Community service</t>
  </si>
  <si>
    <t>Fowler</t>
  </si>
  <si>
    <t>Joel</t>
  </si>
  <si>
    <t>Kings</t>
  </si>
  <si>
    <t>CIU;#H</t>
  </si>
  <si>
    <t>25 years to life</t>
  </si>
  <si>
    <t>Frese</t>
  </si>
  <si>
    <t>Native American</t>
  </si>
  <si>
    <t>Alaska</t>
  </si>
  <si>
    <t>Fairbanks</t>
  </si>
  <si>
    <t>Sexual Assault;#Robbery;#Assault</t>
  </si>
  <si>
    <t>40 years</t>
  </si>
  <si>
    <t>Frye</t>
  </si>
  <si>
    <t>Ralph</t>
  </si>
  <si>
    <t>Iroquois</t>
  </si>
  <si>
    <t>23 years</t>
  </si>
  <si>
    <t>Wayne</t>
  </si>
  <si>
    <t>Galicia</t>
  </si>
  <si>
    <t>Luis</t>
  </si>
  <si>
    <t>CV;#NC</t>
  </si>
  <si>
    <t>Gardner</t>
  </si>
  <si>
    <t>Lewis</t>
  </si>
  <si>
    <t>CDC;#CIU;#H</t>
  </si>
  <si>
    <t>Gariepy</t>
  </si>
  <si>
    <t>Ronnie Mark</t>
  </si>
  <si>
    <t>Hutchinson</t>
  </si>
  <si>
    <t>CV;#NC;#P</t>
  </si>
  <si>
    <t>Gathers</t>
  </si>
  <si>
    <t>Gary</t>
  </si>
  <si>
    <t>CRJ</t>
  </si>
  <si>
    <t>District of Columbia</t>
  </si>
  <si>
    <t>36 years to life</t>
  </si>
  <si>
    <t>Vanessa</t>
  </si>
  <si>
    <t>CIU;#F;#H</t>
  </si>
  <si>
    <t>Robbery;#Burglary/Unlawful Entry</t>
  </si>
  <si>
    <t>2016</t>
  </si>
  <si>
    <t>5 to 15 years</t>
  </si>
  <si>
    <t>Gauger</t>
  </si>
  <si>
    <t>McHenry</t>
  </si>
  <si>
    <t>Geralds, Jr.</t>
  </si>
  <si>
    <t>Hubert</t>
  </si>
  <si>
    <t>Godschalk</t>
  </si>
  <si>
    <t>Bruce</t>
  </si>
  <si>
    <t>Montgomery</t>
  </si>
  <si>
    <t>JI</t>
  </si>
  <si>
    <t>10 to 20 years</t>
  </si>
  <si>
    <t>Gonzalez</t>
  </si>
  <si>
    <t>Angel</t>
  </si>
  <si>
    <t>CIU</t>
  </si>
  <si>
    <t>Kathy</t>
  </si>
  <si>
    <t>CDC;#F;#H;#P</t>
  </si>
  <si>
    <t>Gray</t>
  </si>
  <si>
    <t>Maryland</t>
  </si>
  <si>
    <t>Calvert</t>
  </si>
  <si>
    <t>Paula</t>
  </si>
  <si>
    <t>F;#H;#JI</t>
  </si>
  <si>
    <t>Rape;#Perjury</t>
  </si>
  <si>
    <t>1978</t>
  </si>
  <si>
    <t>Green</t>
  </si>
  <si>
    <t>Doris</t>
  </si>
  <si>
    <t>CSH;#CV;#F;#NC</t>
  </si>
  <si>
    <t>Gristwood</t>
  </si>
  <si>
    <t>Onondaga</t>
  </si>
  <si>
    <t>Attempted Murder</t>
  </si>
  <si>
    <t>12 1/2 to 25 years</t>
  </si>
  <si>
    <t>Hall</t>
  </si>
  <si>
    <t>Harold</t>
  </si>
  <si>
    <t>Los Angeles</t>
  </si>
  <si>
    <t>Murder;#Rape</t>
  </si>
  <si>
    <t>Jennifer</t>
  </si>
  <si>
    <t>Cass</t>
  </si>
  <si>
    <t>A;#F;#NC</t>
  </si>
  <si>
    <t>3 years</t>
  </si>
  <si>
    <t>Halsey</t>
  </si>
  <si>
    <t>Byron</t>
  </si>
  <si>
    <t>New Jersey</t>
  </si>
  <si>
    <t>Union</t>
  </si>
  <si>
    <t>Handley</t>
  </si>
  <si>
    <t>Zachary</t>
  </si>
  <si>
    <t>Northampton</t>
  </si>
  <si>
    <t>A;#CV</t>
  </si>
  <si>
    <t>Harris</t>
  </si>
  <si>
    <t>Ohio</t>
  </si>
  <si>
    <t>Tuscarawas</t>
  </si>
  <si>
    <t>7 years</t>
  </si>
  <si>
    <t>Benjamin</t>
  </si>
  <si>
    <t>Pierce</t>
  </si>
  <si>
    <t>Nicole</t>
  </si>
  <si>
    <t>CIU;#CV;#F;#H;#NC</t>
  </si>
  <si>
    <t>Hatchett</t>
  </si>
  <si>
    <t>Nathaniel</t>
  </si>
  <si>
    <t>Macomb</t>
  </si>
  <si>
    <t>Robbery;#Kidnapping</t>
  </si>
  <si>
    <t>25 to 40 years</t>
  </si>
  <si>
    <t>Hayes</t>
  </si>
  <si>
    <t>Travis</t>
  </si>
  <si>
    <t>Hays</t>
  </si>
  <si>
    <t>Nevada</t>
  </si>
  <si>
    <t>Clark</t>
  </si>
  <si>
    <t>Helmig</t>
  </si>
  <si>
    <t>Dale</t>
  </si>
  <si>
    <t>Osage</t>
  </si>
  <si>
    <t>Hernandez</t>
  </si>
  <si>
    <t>Alejandro</t>
  </si>
  <si>
    <t>Hill</t>
  </si>
  <si>
    <t>A;#CDC;#H</t>
  </si>
  <si>
    <t>Sexual Assault;#Arson;#Kidnapping</t>
  </si>
  <si>
    <t>Hobley</t>
  </si>
  <si>
    <t>Madison</t>
  </si>
  <si>
    <t>A;#CV;#H</t>
  </si>
  <si>
    <t>Housler, Jr.</t>
  </si>
  <si>
    <t>Howard</t>
  </si>
  <si>
    <t>Stanley</t>
  </si>
  <si>
    <t>Hubbard</t>
  </si>
  <si>
    <t>Donna Sue</t>
  </si>
  <si>
    <t>Kern</t>
  </si>
  <si>
    <t>Isbell</t>
  </si>
  <si>
    <t>Teddy</t>
  </si>
  <si>
    <t>Buncombe</t>
  </si>
  <si>
    <t>Conspiracy</t>
  </si>
  <si>
    <t>Jackson-Knight</t>
  </si>
  <si>
    <t>A;#H;#JI;#NC</t>
  </si>
  <si>
    <t>Jacobs, Jr.</t>
  </si>
  <si>
    <t>Ralph A.</t>
  </si>
  <si>
    <t>Indiana</t>
  </si>
  <si>
    <t>8 years</t>
  </si>
  <si>
    <t>Jeffers</t>
  </si>
  <si>
    <t>Knox</t>
  </si>
  <si>
    <t>H;#P;#PH</t>
  </si>
  <si>
    <t>1975</t>
  </si>
  <si>
    <t>1977</t>
  </si>
  <si>
    <t>34 years</t>
  </si>
  <si>
    <t>Johnson</t>
  </si>
  <si>
    <t>Bobby</t>
  </si>
  <si>
    <t>Connecticut</t>
  </si>
  <si>
    <t>New Haven</t>
  </si>
  <si>
    <t>38 years</t>
  </si>
  <si>
    <t>Latisha</t>
  </si>
  <si>
    <t>Bronx</t>
  </si>
  <si>
    <t>CDC;#F</t>
  </si>
  <si>
    <t>Robbery;#Assault;#Burglary/Unlawful Entry;#Gun Possession or Sale</t>
  </si>
  <si>
    <t>Jones</t>
  </si>
  <si>
    <t>David Allen</t>
  </si>
  <si>
    <t>36 to Life</t>
  </si>
  <si>
    <t>Melvin</t>
  </si>
  <si>
    <t>Ronald</t>
  </si>
  <si>
    <t>Kagonyera</t>
  </si>
  <si>
    <t>Kenneth</t>
  </si>
  <si>
    <t>12 to 15 years</t>
  </si>
  <si>
    <t>Kelly, Jr.</t>
  </si>
  <si>
    <t>William M.</t>
  </si>
  <si>
    <t>Dauphin</t>
  </si>
  <si>
    <t>Kitchen</t>
  </si>
  <si>
    <t>CV;#H;#JI</t>
  </si>
  <si>
    <t>Kittler</t>
  </si>
  <si>
    <t>Kluppelberg</t>
  </si>
  <si>
    <t>A;#CIU;#CV;#H;#NC</t>
  </si>
  <si>
    <t>Kogut</t>
  </si>
  <si>
    <t>Nassau</t>
  </si>
  <si>
    <t>LaBatte</t>
  </si>
  <si>
    <t>Beth</t>
  </si>
  <si>
    <t>Wisconsin</t>
  </si>
  <si>
    <t>Kewaunee</t>
  </si>
  <si>
    <t>Lackey</t>
  </si>
  <si>
    <t>Dan</t>
  </si>
  <si>
    <t>Lapointe</t>
  </si>
  <si>
    <t>Richard</t>
  </si>
  <si>
    <t>Tolland</t>
  </si>
  <si>
    <t>A;#H</t>
  </si>
  <si>
    <t>Rape;#Assault;#Arson;#Kidnapping</t>
  </si>
  <si>
    <t>Laughman</t>
  </si>
  <si>
    <t>Barry</t>
  </si>
  <si>
    <t>Rape;#Robbery;#Burglary/Unlawful Entry</t>
  </si>
  <si>
    <t>Linscott</t>
  </si>
  <si>
    <t>Steven</t>
  </si>
  <si>
    <t>Lloyd</t>
  </si>
  <si>
    <t>Eddie Joe</t>
  </si>
  <si>
    <t>Lowery</t>
  </si>
  <si>
    <t>Eddie</t>
  </si>
  <si>
    <t>Kansas</t>
  </si>
  <si>
    <t>Riley</t>
  </si>
  <si>
    <t>Assault;#Burglary/Unlawful Entry</t>
  </si>
  <si>
    <t>1981</t>
  </si>
  <si>
    <t>11 to Life</t>
  </si>
  <si>
    <t>McCallum</t>
  </si>
  <si>
    <t>VFJ</t>
  </si>
  <si>
    <t>Robbery;#Kidnapping;#Illegal Use of a Weapon</t>
  </si>
  <si>
    <t>McCollum</t>
  </si>
  <si>
    <t>Claude</t>
  </si>
  <si>
    <t>Ingham</t>
  </si>
  <si>
    <t>McCray</t>
  </si>
  <si>
    <t>Antron</t>
  </si>
  <si>
    <t>CDC</t>
  </si>
  <si>
    <t>5 to 10 years</t>
  </si>
  <si>
    <t>McInnis</t>
  </si>
  <si>
    <t>Scotland</t>
  </si>
  <si>
    <t>Mengloi</t>
  </si>
  <si>
    <t>Mary</t>
  </si>
  <si>
    <t>Palm Beach</t>
  </si>
  <si>
    <t>F;#NC</t>
  </si>
  <si>
    <t>2.5 years probation</t>
  </si>
  <si>
    <t>Milke</t>
  </si>
  <si>
    <t>Debra</t>
  </si>
  <si>
    <t>Arizona</t>
  </si>
  <si>
    <t>Maricopa</t>
  </si>
  <si>
    <t>CDC;#CV;#F;#H</t>
  </si>
  <si>
    <t>Child Abuse;#Kidnapping;#Conspiracy</t>
  </si>
  <si>
    <t>Miller</t>
  </si>
  <si>
    <t>Fairfield</t>
  </si>
  <si>
    <t>1971</t>
  </si>
  <si>
    <t>25 years</t>
  </si>
  <si>
    <t>Miller, Jr.</t>
  </si>
  <si>
    <t>Robert Lee</t>
  </si>
  <si>
    <t>Oklahoma</t>
  </si>
  <si>
    <t>Robbery;#Attempt, Violent;#Burglary/Unlawful Entry</t>
  </si>
  <si>
    <t>Maurice Ladon</t>
  </si>
  <si>
    <t>Mills</t>
  </si>
  <si>
    <t>Damian</t>
  </si>
  <si>
    <t>Attempt, Violent;#Conspiracy</t>
  </si>
  <si>
    <t>Beverly</t>
  </si>
  <si>
    <t>Powhatan</t>
  </si>
  <si>
    <t>F;#H;#NC</t>
  </si>
  <si>
    <t>22 years</t>
  </si>
  <si>
    <t>Montoya</t>
  </si>
  <si>
    <t>Lorenzo</t>
  </si>
  <si>
    <t>Colorado</t>
  </si>
  <si>
    <t>Denver</t>
  </si>
  <si>
    <t>Robbery;#Burglary/Unlawful Entry;#Theft</t>
  </si>
  <si>
    <t>Moore</t>
  </si>
  <si>
    <t>Curtis</t>
  </si>
  <si>
    <t>Greensville</t>
  </si>
  <si>
    <t>Murphy</t>
  </si>
  <si>
    <t>Michelle</t>
  </si>
  <si>
    <t>Tulsa</t>
  </si>
  <si>
    <t>CV;#F;#H</t>
  </si>
  <si>
    <t>Murray</t>
  </si>
  <si>
    <t>Lacresha</t>
  </si>
  <si>
    <t>Child Abuse</t>
  </si>
  <si>
    <t>Nelson</t>
  </si>
  <si>
    <t>Terry Lee</t>
  </si>
  <si>
    <t>St. Clair</t>
  </si>
  <si>
    <t>Oakes</t>
  </si>
  <si>
    <t>William</t>
  </si>
  <si>
    <t>Perjury</t>
  </si>
  <si>
    <t>Ochoa</t>
  </si>
  <si>
    <t>Ollins</t>
  </si>
  <si>
    <t>Calvin</t>
  </si>
  <si>
    <t>Orange</t>
  </si>
  <si>
    <t>Leroy</t>
  </si>
  <si>
    <t>A;#CDC;#CV;#H</t>
  </si>
  <si>
    <t>Robbery;#Arson</t>
  </si>
  <si>
    <t>Ortiz</t>
  </si>
  <si>
    <t>Josue</t>
  </si>
  <si>
    <t>Erie</t>
  </si>
  <si>
    <t>Pacek</t>
  </si>
  <si>
    <t>Jerry</t>
  </si>
  <si>
    <t>Allegheny</t>
  </si>
  <si>
    <t>1958</t>
  </si>
  <si>
    <t>Pardue</t>
  </si>
  <si>
    <t>Baldwin</t>
  </si>
  <si>
    <t>Parker</t>
  </si>
  <si>
    <t>Darrel</t>
  </si>
  <si>
    <t>Lancaster</t>
  </si>
  <si>
    <t>1955</t>
  </si>
  <si>
    <t>Patrick</t>
  </si>
  <si>
    <t>Deon</t>
  </si>
  <si>
    <t>Robbery;#Attempt, Violent;#Other Violent Felony;#Conspiracy</t>
  </si>
  <si>
    <t>Patterson</t>
  </si>
  <si>
    <t>Aaron</t>
  </si>
  <si>
    <t>Pavlinac</t>
  </si>
  <si>
    <t>Laverne</t>
  </si>
  <si>
    <t>Oregon</t>
  </si>
  <si>
    <t>Multnomah</t>
  </si>
  <si>
    <t>F;#H</t>
  </si>
  <si>
    <t>10 to Life</t>
  </si>
  <si>
    <t>Peacock</t>
  </si>
  <si>
    <t>Freddie</t>
  </si>
  <si>
    <t>Peterson</t>
  </si>
  <si>
    <t>Jamie Lee</t>
  </si>
  <si>
    <t>Kalkaska</t>
  </si>
  <si>
    <t>Rape;#Burglary/Unlawful Entry</t>
  </si>
  <si>
    <t>Mark</t>
  </si>
  <si>
    <t>Winnebago</t>
  </si>
  <si>
    <t>Phillips</t>
  </si>
  <si>
    <t>Paul</t>
  </si>
  <si>
    <t>Phinney</t>
  </si>
  <si>
    <t>Roland</t>
  </si>
  <si>
    <t>Middlesex</t>
  </si>
  <si>
    <t>Purvis</t>
  </si>
  <si>
    <t>Ralston</t>
  </si>
  <si>
    <t>Sean</t>
  </si>
  <si>
    <t>CV;#H;#NC;#SBS</t>
  </si>
  <si>
    <t>10 to 15 years</t>
  </si>
  <si>
    <t>Ranta</t>
  </si>
  <si>
    <t>Robbery;#Attempt, Violent</t>
  </si>
  <si>
    <t>37 1/2 years to life</t>
  </si>
  <si>
    <t>Richardson</t>
  </si>
  <si>
    <t>Kevin</t>
  </si>
  <si>
    <t>Rigel</t>
  </si>
  <si>
    <t>Sierra</t>
  </si>
  <si>
    <t>Curry</t>
  </si>
  <si>
    <t xml:space="preserve">Rivera </t>
  </si>
  <si>
    <t>Juan</t>
  </si>
  <si>
    <t>Robinson</t>
  </si>
  <si>
    <t>Davonn</t>
  </si>
  <si>
    <t>Milwaukee</t>
  </si>
  <si>
    <t>Rollins</t>
  </si>
  <si>
    <t>Lafonso</t>
  </si>
  <si>
    <t>75 years</t>
  </si>
  <si>
    <t>Rowan</t>
  </si>
  <si>
    <t>Pittsburg</t>
  </si>
  <si>
    <t>Ruffin</t>
  </si>
  <si>
    <t>Larry Donnell</t>
  </si>
  <si>
    <t>Salaam</t>
  </si>
  <si>
    <t>Yusef</t>
  </si>
  <si>
    <t>Santana</t>
  </si>
  <si>
    <t>Raymond</t>
  </si>
  <si>
    <t>Sexual Assault;#Robbery</t>
  </si>
  <si>
    <t>Santos</t>
  </si>
  <si>
    <t>Edar Duarte</t>
  </si>
  <si>
    <t>Saraceno</t>
  </si>
  <si>
    <t>A</t>
  </si>
  <si>
    <t>Saunders</t>
  </si>
  <si>
    <t>Savory</t>
  </si>
  <si>
    <t>Johnnie</t>
  </si>
  <si>
    <t>Peoria</t>
  </si>
  <si>
    <t>50 to 100 years</t>
  </si>
  <si>
    <t>Scott</t>
  </si>
  <si>
    <t>Shakur</t>
  </si>
  <si>
    <t>Shabaka</t>
  </si>
  <si>
    <t>20 years to life</t>
  </si>
  <si>
    <t>Sharp</t>
  </si>
  <si>
    <t>Shainnie</t>
  </si>
  <si>
    <t>CDC;#CV;#H;#P</t>
  </si>
  <si>
    <t>Shelden</t>
  </si>
  <si>
    <t>Silva, Sr.</t>
  </si>
  <si>
    <t>Simon</t>
  </si>
  <si>
    <t>Alstory</t>
  </si>
  <si>
    <t>CIU;#H;#P</t>
  </si>
  <si>
    <t>37 years</t>
  </si>
  <si>
    <t>Smith</t>
  </si>
  <si>
    <t>Christopher C.</t>
  </si>
  <si>
    <t>Snyder</t>
  </si>
  <si>
    <t>Walter</t>
  </si>
  <si>
    <t>Arlington</t>
  </si>
  <si>
    <t>Sexual Assault;#Burglary/Unlawful Entry</t>
  </si>
  <si>
    <t>45 years</t>
  </si>
  <si>
    <t>Springsteen</t>
  </si>
  <si>
    <t>Sterling</t>
  </si>
  <si>
    <t>Frank</t>
  </si>
  <si>
    <t>Strong</t>
  </si>
  <si>
    <t>Jason</t>
  </si>
  <si>
    <t>46 years</t>
  </si>
  <si>
    <t>Stuckey</t>
  </si>
  <si>
    <t>Willie</t>
  </si>
  <si>
    <t>CDC;#CIU;#H;#P;#PH</t>
  </si>
  <si>
    <t>Sturgeon</t>
  </si>
  <si>
    <t>Walworth</t>
  </si>
  <si>
    <t>Swift</t>
  </si>
  <si>
    <t>Terrill</t>
  </si>
  <si>
    <t>36 years</t>
  </si>
  <si>
    <t>Tankleff</t>
  </si>
  <si>
    <t>Martin</t>
  </si>
  <si>
    <t>Suffolk</t>
  </si>
  <si>
    <t>50 to Life</t>
  </si>
  <si>
    <t>Taylor</t>
  </si>
  <si>
    <t>Ada JoAnn</t>
  </si>
  <si>
    <t>Robbery;#Other Violent Felony</t>
  </si>
  <si>
    <t>80 years</t>
  </si>
  <si>
    <t>Tedtaotao</t>
  </si>
  <si>
    <t>Jathan</t>
  </si>
  <si>
    <t>Other</t>
  </si>
  <si>
    <t>Guam</t>
  </si>
  <si>
    <t>21 years</t>
  </si>
  <si>
    <t>Terens</t>
  </si>
  <si>
    <t>Manitowoc</t>
  </si>
  <si>
    <t>Terry</t>
  </si>
  <si>
    <t>Antoine</t>
  </si>
  <si>
    <t>Thames</t>
  </si>
  <si>
    <t>Vincent</t>
  </si>
  <si>
    <t>Thibodeaux</t>
  </si>
  <si>
    <t>Damon</t>
  </si>
  <si>
    <t>Thomas</t>
  </si>
  <si>
    <t>Adrian</t>
  </si>
  <si>
    <t>Rensselaer</t>
  </si>
  <si>
    <t>CV;#H;#NC</t>
  </si>
  <si>
    <t>25 to life</t>
  </si>
  <si>
    <t>Thompson</t>
  </si>
  <si>
    <t>Franklin</t>
  </si>
  <si>
    <t>Will</t>
  </si>
  <si>
    <t>24 years</t>
  </si>
  <si>
    <t>Tice</t>
  </si>
  <si>
    <t>Derek</t>
  </si>
  <si>
    <t>Norfolk City</t>
  </si>
  <si>
    <t>Tillman</t>
  </si>
  <si>
    <t>Tinney</t>
  </si>
  <si>
    <t>Glenn</t>
  </si>
  <si>
    <t>Richland</t>
  </si>
  <si>
    <t>15 to life</t>
  </si>
  <si>
    <t>Tiscareno</t>
  </si>
  <si>
    <t>Abigail</t>
  </si>
  <si>
    <t>Utah</t>
  </si>
  <si>
    <t>Summit</t>
  </si>
  <si>
    <t>CV;#F;#NC;#SBS</t>
  </si>
  <si>
    <t>Town</t>
  </si>
  <si>
    <t>Meredith</t>
  </si>
  <si>
    <t>Townsend</t>
  </si>
  <si>
    <t>Tyson</t>
  </si>
  <si>
    <t>Betty</t>
  </si>
  <si>
    <t>CDC;#F;#H</t>
  </si>
  <si>
    <t>Varela</t>
  </si>
  <si>
    <t>Joaquin</t>
  </si>
  <si>
    <t>Other Violent Felony</t>
  </si>
  <si>
    <t>Vasquez</t>
  </si>
  <si>
    <t>Veal</t>
  </si>
  <si>
    <t>Vent</t>
  </si>
  <si>
    <t>Eugene</t>
  </si>
  <si>
    <t>NBRJ</t>
  </si>
  <si>
    <t>Ward</t>
  </si>
  <si>
    <t>Bernard</t>
  </si>
  <si>
    <t>Anne Arundel</t>
  </si>
  <si>
    <t>Warney</t>
  </si>
  <si>
    <t>Douglas</t>
  </si>
  <si>
    <t>Earl</t>
  </si>
  <si>
    <t>Culpeper</t>
  </si>
  <si>
    <t>Watkins</t>
  </si>
  <si>
    <t>14 years</t>
  </si>
  <si>
    <t>Whirl</t>
  </si>
  <si>
    <t>Shawn</t>
  </si>
  <si>
    <t>60 years</t>
  </si>
  <si>
    <t>Williams</t>
  </si>
  <si>
    <t>Emmaline</t>
  </si>
  <si>
    <t>CDC;#CV;#F;#NC</t>
  </si>
  <si>
    <t>Johnny</t>
  </si>
  <si>
    <t>Alameda</t>
  </si>
  <si>
    <t>Williams, Jr.</t>
  </si>
  <si>
    <t>Larry</t>
  </si>
  <si>
    <t>Williamson</t>
  </si>
  <si>
    <t>Ronald Keith</t>
  </si>
  <si>
    <t>Pontotoc</t>
  </si>
  <si>
    <t>Johnny Lee</t>
  </si>
  <si>
    <t>Jasper</t>
  </si>
  <si>
    <t>Sharrif</t>
  </si>
  <si>
    <t>CDC;#CIU;#CV;#H</t>
  </si>
  <si>
    <t>9 to Life</t>
  </si>
  <si>
    <t>Winslow</t>
  </si>
  <si>
    <t>Wise</t>
  </si>
  <si>
    <t>Korey</t>
  </si>
  <si>
    <t>Assault;#Other Violent Felony</t>
  </si>
  <si>
    <t>Woidtke</t>
  </si>
  <si>
    <t>Rodney</t>
  </si>
  <si>
    <t>Womble</t>
  </si>
  <si>
    <t>Granville</t>
  </si>
  <si>
    <t>Woods</t>
  </si>
  <si>
    <t>Cathy</t>
  </si>
  <si>
    <t>Washoe</t>
  </si>
  <si>
    <t>Illegal Use of a Weapon</t>
  </si>
  <si>
    <t>Woodside, Jr.</t>
  </si>
  <si>
    <t>1 1/3 to 4 years</t>
  </si>
  <si>
    <t>Wrice</t>
  </si>
  <si>
    <t>Sexual Assault;#Assault;#Other Violent Felony</t>
  </si>
  <si>
    <t>Yarbough</t>
  </si>
  <si>
    <t>75 to life</t>
  </si>
  <si>
    <t>Yarris</t>
  </si>
  <si>
    <t>Nicholas</t>
  </si>
  <si>
    <t>Delaware</t>
  </si>
  <si>
    <t>Rape;#Robbery;#Kidnapping</t>
  </si>
  <si>
    <t>Young</t>
  </si>
  <si>
    <t>Zimmerman</t>
  </si>
  <si>
    <t>Evan</t>
  </si>
  <si>
    <t>Dodge</t>
  </si>
  <si>
    <t>Mental Disability?</t>
  </si>
  <si>
    <t>Describe Mental Disability</t>
  </si>
  <si>
    <t>Was classified as learning disabled in school and had dropped out of high school at 16.</t>
  </si>
  <si>
    <t>MR (57 IQ)</t>
  </si>
  <si>
    <t>Mildly retarded</t>
  </si>
  <si>
    <t>said at the time to be mentally retarded.</t>
  </si>
  <si>
    <t>MR - (56 IQ)</t>
  </si>
  <si>
    <t>MR (borderline retardation)</t>
  </si>
  <si>
    <t>IQ of 67</t>
  </si>
  <si>
    <t>D had an IQ of 68 and schizophrenia and was an alcoholic</t>
  </si>
  <si>
    <t>Borderline mental retardation, in a learning-disabled class in high school, IQ of 71.</t>
  </si>
  <si>
    <t xml:space="preserve">Dixon was kicked in the head by a horse when a child. As a result, he was mentally impaired and suffered from seizures. </t>
  </si>
  <si>
    <t>MR - borderline</t>
  </si>
  <si>
    <t>Mildly retarded and illiterate</t>
  </si>
  <si>
    <t>MR - 76 IQ</t>
  </si>
  <si>
    <t>IQ of 70</t>
  </si>
  <si>
    <t>MR - his lawyers say he's "mildly mentally retarded" and has "mind of an 8 year old"</t>
  </si>
  <si>
    <t>IQ score of 79.</t>
  </si>
  <si>
    <t>low IQ</t>
  </si>
  <si>
    <t>Described as borderline mentally retarded</t>
  </si>
  <si>
    <t>MR - IQ mid- to low-70s</t>
  </si>
  <si>
    <t>IQ of 69 and barely literate</t>
  </si>
  <si>
    <t>IQ of 61. Mental capacity of eight-year old.</t>
  </si>
  <si>
    <t>MR (80 IQ)</t>
  </si>
  <si>
    <t>Has IQ of 60, manic depression, and alcoholism</t>
  </si>
  <si>
    <t>MR (D is borderline retarded with an IQ of 75)</t>
  </si>
  <si>
    <t>Deft has Dandy Walker syndrome, which causes abnormal brain development and can inhibit coordination, speech, memory and abstract thinking. The condition left defendant mentally impaired, gullible and susceptible to suggestion.</t>
  </si>
  <si>
    <t>Had IQ of 70</t>
  </si>
  <si>
    <t>IQ was measured at various times between 51 and 69.</t>
  </si>
  <si>
    <t xml:space="preserve">Had IQ tested at 69 one year prior to crime. </t>
  </si>
  <si>
    <t>Described as mildly mentally retarded.</t>
  </si>
  <si>
    <t>MR - IQ 65-70</t>
  </si>
  <si>
    <t>It was later determined that D was suffering from a mental disorder at least during questioning and perhaps before and after that was caused by lifelong physical and mental abuse by his father and step-father and the trama of having watched his father shoot his mother and then having his mother die in his arms</t>
  </si>
  <si>
    <t>D was borderline retarded</t>
  </si>
  <si>
    <t>MI (D was a non-violent schizophrenic)</t>
  </si>
  <si>
    <t>Was in special education. Has an IQ of 79.</t>
  </si>
  <si>
    <t>D was "low-functioning"</t>
  </si>
  <si>
    <t>MR - Learning disability (couldn't read his own confession)</t>
  </si>
  <si>
    <t>D described as slow, low IQ--mentally handicapped.</t>
  </si>
  <si>
    <t>D was a special needs student</t>
  </si>
  <si>
    <t>Placed in special education in 8th grade, dropped out at 15. On appeal, psychologists argued that he was highly suggestible due to a childhood filled with physical and sexual abuse, as well as neglect.</t>
  </si>
  <si>
    <t>D is mentally retarded with an I.Q. of 58.</t>
  </si>
  <si>
    <t>MR: Borderline mentally retarded; IQ of under 70</t>
  </si>
  <si>
    <t>Severe learning disability, illiterate at the time of his confession</t>
  </si>
  <si>
    <t>IQ of 68 and possibly suffering from dementia resulting from AIDS.  Just weeks before the crime D had been temporarily committed for impaired cognitive function and psychotic behavior.</t>
  </si>
  <si>
    <t>mild retardation (IQ 69)</t>
  </si>
  <si>
    <t>MR: mildly retarded (IQ of 76)</t>
  </si>
  <si>
    <t>special education student after 4th grade, could not read, very limited mental capacity</t>
  </si>
  <si>
    <t>MR - IQ 56</t>
  </si>
  <si>
    <t>age</t>
  </si>
  <si>
    <t>Age</t>
  </si>
  <si>
    <t>MR</t>
  </si>
  <si>
    <t>LD</t>
  </si>
  <si>
    <t>IQ</t>
  </si>
  <si>
    <t>MI</t>
  </si>
  <si>
    <t>AS OF</t>
  </si>
  <si>
    <t>Indicia of ID?</t>
  </si>
  <si>
    <t>Explanation</t>
  </si>
  <si>
    <t>Fetal Alc Spectrum Dis.</t>
  </si>
  <si>
    <t>Mentally Retarded, IQ</t>
  </si>
  <si>
    <t>Mentally Retarded (borderline retardation)</t>
  </si>
  <si>
    <t>Notes</t>
  </si>
  <si>
    <t>Maybe</t>
  </si>
  <si>
    <t>Mentally Retarded (Mild); illiterate</t>
  </si>
  <si>
    <t>Mentally Retarded</t>
  </si>
  <si>
    <t>Mentally Retarded (Mild)</t>
  </si>
  <si>
    <t>?</t>
  </si>
  <si>
    <t>IQ; barely literate</t>
  </si>
  <si>
    <t>IQ; mental capacity of 8-yr-old</t>
  </si>
  <si>
    <t>Mentally Retarded (borderline)</t>
  </si>
  <si>
    <t>Higher of two; also tested at 51</t>
  </si>
  <si>
    <t>Higher of range (65-70)</t>
  </si>
  <si>
    <t>Special Education; IQ borderline</t>
  </si>
  <si>
    <t>Mentally Retarded; IQ</t>
  </si>
  <si>
    <t>Mentall Retarded (borderline); IQ</t>
  </si>
  <si>
    <t>IQ is "under" 70</t>
  </si>
  <si>
    <t>Special Education; illiterate; limited mental capacity</t>
  </si>
  <si>
    <t>Mentally Retarded (Mild); Mentally Impaired; Diagnosed Mentally Retarded</t>
  </si>
  <si>
    <t>Was classified as learning disabled; Mother describes him as learning disabled; he describes himself as limited intelligence; Dropped out of high school</t>
  </si>
  <si>
    <t>Drunk at time of interrogation</t>
  </si>
  <si>
    <t>Mentally Retarded; IQ; Mentally Disabled</t>
  </si>
  <si>
    <t>Mentally Retarded; Teachers testify at trial reads at 2d grade level; Mother describe as retarded</t>
  </si>
  <si>
    <t>IQ; Diagnosis by Dr. as Mild Mental Retardation</t>
  </si>
  <si>
    <t>Mentally Retarded (IQ mid- to low-70s); Dr testified at trial as borderline Mentally Retarded</t>
  </si>
  <si>
    <t>Fetal Alcohol Syndrom</t>
  </si>
  <si>
    <t>Mentally Retarded (Borderline); Mild Retardation</t>
  </si>
  <si>
    <t>Described as below average intelligence; Intellectual Disability; learning disability</t>
  </si>
  <si>
    <t>IQ; Mentally Retarded (Mildly)</t>
  </si>
  <si>
    <t>Mentally Retarded; Learning Disability; Special Education student</t>
  </si>
  <si>
    <t>Lot of evidence that he was Mentally Ill; Garrett includes him on list of mentally retarded as well but since I can't corroborate, I indicated no</t>
  </si>
  <si>
    <t>Mentally Retarded, borderline; Learning Disability</t>
  </si>
  <si>
    <t>Mentally Retarded; Mildly Retarded</t>
  </si>
  <si>
    <t>Mentally Retarded (Mild); "Mind of 8 yr old"</t>
  </si>
  <si>
    <t>Average IQ between 84 and 92</t>
  </si>
  <si>
    <t>Dr says she has low-average to average intelligence and more "suggestible" on GSS scale than 99% of adults, Dr. does not diagnose with intellectual disability (only talks about susceptibility to falsely confess)</t>
  </si>
  <si>
    <t>Mentally Retarded (Mild); Mentally Handicapped</t>
  </si>
  <si>
    <t>Largely illiterate</t>
  </si>
  <si>
    <t>Severe learning disability; IQ; developmental Disability</t>
  </si>
  <si>
    <t>Illiterate; A clinical psychologist testified at the 1995 trial for the Hodges murder that Pardue suffered from various mental illnesses one symptom of which made him “prone to be compliant and to try to please whoever in authority would be dealing with him, particularly when they had power over him.” Pardue v. State, 695 So. 2d 199, 203 (Ala. Crim. App. 1996)</t>
  </si>
  <si>
    <t>Deft has Dandy Walker syndrome, which causes abnormal brain development and can inhibit coordination, speech, memory and abstract thinking. The condition left defendant mentally impaired, gullible and susceptible to suggestion; inability to comprehend mathematics, reading and to engage in social discourse</t>
  </si>
  <si>
    <t>functional mental capacity of an eight (8) year old child. In addition to mental illness (JLONG v.  SATZ, 1998 WL 34089518 (C.A.11), 7)</t>
  </si>
  <si>
    <t>Special Needs Student but no evidence of mental illness so I suspect intellectual disabilities</t>
  </si>
  <si>
    <t>Dixon was kicked in the head by a horse when a child. As a result, he was mentally impaired and suffered from seizures. Calls himself a "hard learner", can barely read.</t>
  </si>
  <si>
    <t>IQ; some cognitive deficiency</t>
  </si>
  <si>
    <t>Had brain damage and was mentally ill. Had spent considerable time in psychiatric wards; Depression and Cognitive Disabilities</t>
  </si>
  <si>
    <t>Cognitive Disabilities</t>
  </si>
  <si>
    <t>Dr specifically says no intellectual disability</t>
  </si>
  <si>
    <t>psychological disorders and low intellectual functioning; low range to borderline range of intellectual function</t>
  </si>
  <si>
    <t>psychological disorders and low intellectual functioning; Mentally and Intellectually Disabled</t>
  </si>
  <si>
    <t>Multiple personality disorder; psychological disorders and low intellectual functioning; low range to borderline range of intellectual function</t>
  </si>
  <si>
    <t>Mental illness, alcohol and drug abuse; psychological disorders and low intellectual functioning; Mentally and Intellectually Disabled</t>
  </si>
  <si>
    <t>psychological disorders and low intellectual functioning; borderline mental retardation and personality disorder; below average IQ</t>
  </si>
  <si>
    <t>Mentally Retarded (Mild); IQ</t>
  </si>
  <si>
    <t>Mentally Retarded (borderline); Learning Disability</t>
  </si>
  <si>
    <t>Learning Disability</t>
  </si>
  <si>
    <t>IQ; Intellectually Disabled</t>
  </si>
  <si>
    <t>said at the time to be mentally retarded; intellectually disabled</t>
  </si>
  <si>
    <t>At 27yo, reading level of fourth grader; no testing done; just can't find enough to say</t>
  </si>
  <si>
    <t>Borderline mental retardation, in a learning-disabled class in high school, IQ of 71</t>
  </si>
  <si>
    <t>"In addition to being schizophrenic, he was said to be borderline mentally disabled and may have had a brain injury"</t>
  </si>
  <si>
    <t>special education for learning disabilities</t>
  </si>
  <si>
    <t>FASD</t>
  </si>
  <si>
    <t>IQ; "below average intelligence"</t>
  </si>
  <si>
    <t>Trauma</t>
  </si>
  <si>
    <t>Mentally Retarded; He fell from fourth story porch when kid and sustained serious head injury (coincidentally after this, started having trouble in school</t>
  </si>
  <si>
    <t>history of emotional and learning disabilities, in and out-patient psychiatric treatment, had been sexually abused by a neighbor; severe anxiety and depression; emotional and behavior disorders as well as learning disabilities</t>
  </si>
  <si>
    <t>Crime</t>
  </si>
  <si>
    <t>Homicide</t>
  </si>
  <si>
    <t>Sex-Crime</t>
  </si>
  <si>
    <t>Indicated as suggestible, acquiescent, IQ in medium 70-100 range.</t>
  </si>
  <si>
    <t>LWPP</t>
  </si>
  <si>
    <t>.1 years</t>
  </si>
  <si>
    <t>4.67 years</t>
  </si>
  <si>
    <t>.5 years to 1 year</t>
  </si>
  <si>
    <t>33.33 years</t>
  </si>
  <si>
    <t>.4 years to .53</t>
  </si>
  <si>
    <t>Max Sent.</t>
  </si>
  <si>
    <t>.33 years</t>
  </si>
  <si>
    <t>Indeterminate, Life is Upper Bound</t>
  </si>
  <si>
    <t>Served</t>
  </si>
  <si>
    <t>Primary Crime</t>
  </si>
  <si>
    <t>Secondary Crime</t>
  </si>
  <si>
    <t>Christopher Abernathy</t>
  </si>
  <si>
    <t>Donovan Allen</t>
  </si>
  <si>
    <t>Medell Banks</t>
  </si>
  <si>
    <t>Keith Brown</t>
  </si>
  <si>
    <t>Leon Brown</t>
  </si>
  <si>
    <t>Timothy Brown</t>
  </si>
  <si>
    <t>Sabrina Butler</t>
  </si>
  <si>
    <t>Anthony Caravella</t>
  </si>
  <si>
    <t>Carl Chatman</t>
  </si>
  <si>
    <t>Ricky Cullipher</t>
  </si>
  <si>
    <t>James Dean</t>
  </si>
  <si>
    <t>Bobby Ray Dixon</t>
  </si>
  <si>
    <t>Michael Evans</t>
  </si>
  <si>
    <t>Idella Everett</t>
  </si>
  <si>
    <t>Ralph Frye</t>
  </si>
  <si>
    <t>Lewis Gardner</t>
  </si>
  <si>
    <t>Hubert Geralds, Jr.</t>
  </si>
  <si>
    <t>Anthony Gray</t>
  </si>
  <si>
    <t>Paula Gray</t>
  </si>
  <si>
    <t>Byron Halsey</t>
  </si>
  <si>
    <t>Nathaniel Hatchett</t>
  </si>
  <si>
    <t>Travis Hayes</t>
  </si>
  <si>
    <t>Alejandro Hernandez</t>
  </si>
  <si>
    <t>Ralph A. Jacobs, Jr.</t>
  </si>
  <si>
    <t>Bobby Johnson</t>
  </si>
  <si>
    <t>David Allen Jones</t>
  </si>
  <si>
    <t>Ronald Jones</t>
  </si>
  <si>
    <t>William M. Kelly, Jr.</t>
  </si>
  <si>
    <t>Dan Lackey</t>
  </si>
  <si>
    <t>Richard Lapointe</t>
  </si>
  <si>
    <t>Barry Laughman</t>
  </si>
  <si>
    <t>Henry McCollum</t>
  </si>
  <si>
    <t>Lorenzo Montoya</t>
  </si>
  <si>
    <t>William Oakes</t>
  </si>
  <si>
    <t>Calvin Ollins</t>
  </si>
  <si>
    <t>Michael Pardue</t>
  </si>
  <si>
    <t>Jamie Lee Peterson</t>
  </si>
  <si>
    <t>Roland Phinney</t>
  </si>
  <si>
    <t>John Purvis</t>
  </si>
  <si>
    <t xml:space="preserve">Juan Rivera </t>
  </si>
  <si>
    <t>Davonn Robinson</t>
  </si>
  <si>
    <t>Lafonso Rollins</t>
  </si>
  <si>
    <t>Jeffrey Rowan</t>
  </si>
  <si>
    <t>David L. Scott</t>
  </si>
  <si>
    <t>Debra Shelden</t>
  </si>
  <si>
    <t>Christopher C. Smith</t>
  </si>
  <si>
    <t>Ada JoAnn Taylor</t>
  </si>
  <si>
    <t>Damon Thibodeaux</t>
  </si>
  <si>
    <t>Jerry Townsend</t>
  </si>
  <si>
    <t>David Vasquez</t>
  </si>
  <si>
    <t>Robert Veal</t>
  </si>
  <si>
    <t>Douglas Warney</t>
  </si>
  <si>
    <t>Earl Washington</t>
  </si>
  <si>
    <t>Johnny Lee Wilson</t>
  </si>
  <si>
    <t>Korey Wise</t>
  </si>
  <si>
    <t>Willie Womble</t>
  </si>
  <si>
    <t>Dan Young</t>
  </si>
  <si>
    <t>Name</t>
  </si>
  <si>
    <t>M</t>
  </si>
  <si>
    <t>F</t>
  </si>
  <si>
    <t>IL</t>
  </si>
  <si>
    <t>WA</t>
  </si>
  <si>
    <t>AL</t>
  </si>
  <si>
    <t>FA</t>
  </si>
  <si>
    <t>MS</t>
  </si>
  <si>
    <t>VA</t>
  </si>
  <si>
    <t>NE</t>
  </si>
  <si>
    <t>NJ</t>
  </si>
  <si>
    <t>LA</t>
  </si>
  <si>
    <t>IN</t>
  </si>
  <si>
    <t>CN</t>
  </si>
  <si>
    <t>CA</t>
  </si>
  <si>
    <t>PA</t>
  </si>
  <si>
    <t>NY</t>
  </si>
  <si>
    <t>CO</t>
  </si>
  <si>
    <t>MA</t>
  </si>
  <si>
    <t>WI</t>
  </si>
  <si>
    <t>OK</t>
  </si>
  <si>
    <t>MO</t>
  </si>
  <si>
    <t>C</t>
  </si>
  <si>
    <t>B</t>
  </si>
  <si>
    <t>Mentally Retarded (Mild); IQ; Severe Learning Disabilities</t>
  </si>
  <si>
    <t>Alcox</t>
  </si>
  <si>
    <t>Santa Barbara</t>
  </si>
  <si>
    <t>26 years to life</t>
  </si>
  <si>
    <t>Burns</t>
  </si>
  <si>
    <t>Les</t>
  </si>
  <si>
    <t>Fed-VA</t>
  </si>
  <si>
    <t>(Western)</t>
  </si>
  <si>
    <t>FED</t>
  </si>
  <si>
    <t>11 years and four months</t>
  </si>
  <si>
    <t>Davis</t>
  </si>
  <si>
    <t>Albemarle</t>
  </si>
  <si>
    <t>Dick, Jr.</t>
  </si>
  <si>
    <t>Joseph</t>
  </si>
  <si>
    <t>Dukes</t>
  </si>
  <si>
    <t>Albany</t>
  </si>
  <si>
    <t>CDC;#H;#JI</t>
  </si>
  <si>
    <t>39 years to life</t>
  </si>
  <si>
    <t>Ezell</t>
  </si>
  <si>
    <t>LaShawn</t>
  </si>
  <si>
    <t>CDC;#CIU</t>
  </si>
  <si>
    <t>2017</t>
  </si>
  <si>
    <t>Adam</t>
  </si>
  <si>
    <t>A;#CIU;#H;#NC</t>
  </si>
  <si>
    <t>Hincapie</t>
  </si>
  <si>
    <t>Lavell</t>
  </si>
  <si>
    <t>Krause</t>
  </si>
  <si>
    <t>Yavapai</t>
  </si>
  <si>
    <t>10 years and 6 months</t>
  </si>
  <si>
    <t>Latta</t>
  </si>
  <si>
    <t>Jacqueline</t>
  </si>
  <si>
    <t>LaPorte</t>
  </si>
  <si>
    <t>A;#CV;#F;#H;#NC</t>
  </si>
  <si>
    <t>Maxson</t>
  </si>
  <si>
    <t>McCoy</t>
  </si>
  <si>
    <t>Troshawn</t>
  </si>
  <si>
    <t>CDC;#CIU;#H;#P</t>
  </si>
  <si>
    <t>Mersereau</t>
  </si>
  <si>
    <t>Wyoming</t>
  </si>
  <si>
    <t>Converse</t>
  </si>
  <si>
    <t>18 to 24 years</t>
  </si>
  <si>
    <t>Nunez</t>
  </si>
  <si>
    <t>Monterey</t>
  </si>
  <si>
    <t>Attempted Murder;#Robbery;#Assault;#Burglary/Unlawful Entry;#Theft;#Gun Possession or Sale</t>
  </si>
  <si>
    <t>40 to Life</t>
  </si>
  <si>
    <t>Prince</t>
  </si>
  <si>
    <t>Sanford</t>
  </si>
  <si>
    <t>Davontae</t>
  </si>
  <si>
    <t>39 to 90 years</t>
  </si>
  <si>
    <t>Simmons</t>
  </si>
  <si>
    <t>King</t>
  </si>
  <si>
    <t>1 year and 1 day</t>
  </si>
  <si>
    <t>Alonzo</t>
  </si>
  <si>
    <t>Frank Lee</t>
  </si>
  <si>
    <t>CV;#H;#PH</t>
  </si>
  <si>
    <t xml:space="preserve">Styles </t>
  </si>
  <si>
    <t>Larod</t>
  </si>
  <si>
    <t>West</t>
  </si>
  <si>
    <t>Antonio</t>
  </si>
  <si>
    <t>Fed-IL</t>
  </si>
  <si>
    <t>(Northern)</t>
  </si>
  <si>
    <t>FED;#NC</t>
  </si>
  <si>
    <t>Danial</t>
  </si>
  <si>
    <t>Wright</t>
  </si>
  <si>
    <t>Rape;#Robbery;#Burglary/Unlawful Entry;#Theft;#Illegal Use of a Weapon</t>
  </si>
  <si>
    <t>enrolled in special education school; attorney argued at suppression hearing that Davis is mentally handicapped; untreated mental health problems</t>
  </si>
  <si>
    <t>Learning Disability; developmental disability</t>
  </si>
  <si>
    <t>mental health issues; struggling in school</t>
  </si>
  <si>
    <t>The evidence is thin: "Harris was fifteen years-old, had failed the 7th Grade, and was struggling with some mental health issues"; other documents are sealed and a HIPAA form was signed and entered by parties</t>
  </si>
  <si>
    <t>Mental handicaps: impaired ability to comprehend verbal and written words, expecially when anxious.</t>
  </si>
  <si>
    <t>Learning Disability; special education classes; "emotionally impaired"; "developmental disability"</t>
  </si>
  <si>
    <t>Frank suffered a profound head injury when he was about three years old. Ruby was holding Frank in her arm while she was in a bar. A fight broke out, and someone threw a bottle that split open Frank's head so badly that his brain tissue was exposed. This, and another serious head injury when Frank was a teenager, resulted in brain damage from which Frank would never recover.</t>
  </si>
  <si>
    <t>Severe head injury as toddler and again as teen; mentally slow; special needs.</t>
  </si>
  <si>
    <t>Developmentally disabled since head injury as a child; borderline retarded; cognitive disabilities; inferior verbal comprehension abilities.</t>
  </si>
  <si>
    <t>Limited intellectual ability; "not a bright person or even someone with average intelligence;" "slow intellectually" (though not "retarded"); little slow.</t>
  </si>
  <si>
    <t>As Of Date</t>
  </si>
  <si>
    <t>Total Exonerations on date</t>
  </si>
  <si>
    <t>Released Year</t>
  </si>
  <si>
    <t>Released Date</t>
  </si>
  <si>
    <t>Rape;#Sexual Assault;#Burglary/ Unlawful Entry</t>
  </si>
  <si>
    <t>Robbery;#Burglary/ Unlawful Entry</t>
  </si>
  <si>
    <t>Sexual Assault;#Robbery; #Assault</t>
  </si>
  <si>
    <t>Characteristics</t>
  </si>
  <si>
    <t>Population with Indicia of Intellectual Disability</t>
  </si>
  <si>
    <t>%</t>
  </si>
  <si>
    <t>Number of Individuals</t>
  </si>
  <si>
    <t xml:space="preserve">  Indicia of ID (no trauma)</t>
  </si>
  <si>
    <t xml:space="preserve">  Trauma</t>
  </si>
  <si>
    <t>General False Confessor Population</t>
  </si>
  <si>
    <t xml:space="preserve">  Persons without ID and 21+</t>
  </si>
  <si>
    <t xml:space="preserve">  Male</t>
  </si>
  <si>
    <t xml:space="preserve">  Female</t>
  </si>
  <si>
    <t>Average Age</t>
  </si>
  <si>
    <t xml:space="preserve">  Caucasion</t>
  </si>
  <si>
    <t xml:space="preserve">  Black</t>
  </si>
  <si>
    <t xml:space="preserve">  Hispanic</t>
  </si>
  <si>
    <t xml:space="preserve">  Other</t>
  </si>
  <si>
    <t xml:space="preserve">  Also Have Mental Illness</t>
  </si>
  <si>
    <t xml:space="preserve">  Homicide</t>
  </si>
  <si>
    <t xml:space="preserve">  Sex</t>
  </si>
  <si>
    <t xml:space="preserve">  Both Homicide &amp; Sex</t>
  </si>
  <si>
    <t xml:space="preserve">  Not Homicide or Sex</t>
  </si>
  <si>
    <t xml:space="preserve">  Death Penalty</t>
  </si>
  <si>
    <t xml:space="preserve">  Life</t>
  </si>
  <si>
    <t xml:space="preserve">  X to Life</t>
  </si>
  <si>
    <t xml:space="preserve">  &gt;=25 yrs</t>
  </si>
  <si>
    <t>"X to Life"</t>
  </si>
  <si>
    <t>CS</t>
  </si>
  <si>
    <t>8.5 years</t>
  </si>
  <si>
    <t>x</t>
  </si>
  <si>
    <t>Time Served</t>
  </si>
  <si>
    <t xml:space="preserve">  Average</t>
  </si>
  <si>
    <t xml:space="preserve">  Cumulative</t>
  </si>
  <si>
    <t>Analysis of False Confessors in the National Registry of Exonerations</t>
  </si>
  <si>
    <t>Samson J. Schatz</t>
  </si>
  <si>
    <t>Population without Indicia of Intellectual Disability</t>
  </si>
  <si>
    <t>Indicia of ID? (Detailed)</t>
  </si>
  <si>
    <t xml:space="preserve">  LWOP</t>
  </si>
  <si>
    <t>LWOP</t>
  </si>
  <si>
    <t>p^</t>
  </si>
  <si>
    <t>p^1</t>
  </si>
  <si>
    <t>p^2</t>
  </si>
  <si>
    <t>1-p^</t>
  </si>
  <si>
    <t>1/n1</t>
  </si>
  <si>
    <t>1/n2</t>
  </si>
  <si>
    <t>Pleaded Guilty</t>
  </si>
  <si>
    <t>Pleaded Guilty?</t>
  </si>
  <si>
    <t>z-score</t>
  </si>
  <si>
    <t>p-value (two-sided 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</si>
</sst>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000000"/>
  </numFmts>
  <fonts count="20"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9"/>
      <color indexed="81"/>
      <name val="Calibri"/>
      <family val="2"/>
    </font>
    <font>
      <b/>
      <sz val="9"/>
      <color indexed="81"/>
      <name val="Calibri"/>
      <family val="2"/>
    </font>
    <font>
      <sz val="11"/>
      <color theme="1"/>
      <name val="Calibri"/>
      <family val="2"/>
      <scheme val="minor"/>
    </font>
    <font>
      <sz val="10"/>
      <color indexed="81"/>
      <name val="Calibri"/>
      <family val="2"/>
    </font>
    <font>
      <b/>
      <sz val="10"/>
      <color indexed="81"/>
      <name val="Calibri"/>
      <family val="2"/>
    </font>
    <font>
      <sz val="8"/>
      <name val="Calibri"/>
      <family val="2"/>
      <scheme val="minor"/>
    </font>
    <font>
      <sz val="11"/>
      <color theme="1"/>
      <name val="Times New Roman"/>
      <family val="1"/>
    </font>
    <font>
      <b/>
      <sz val="11"/>
      <color theme="1"/>
      <name val="Times New Roman"/>
      <family val="1"/>
    </font>
    <font>
      <b/>
      <u/>
      <sz val="10.5"/>
      <color theme="0"/>
      <name val="Times New Roman"/>
      <family val="1"/>
    </font>
    <font>
      <b/>
      <u/>
      <sz val="10.5"/>
      <color rgb="FF00B0F0"/>
      <name val="Times New Roman"/>
      <family val="1"/>
    </font>
    <font>
      <b/>
      <u/>
      <sz val="10.5"/>
      <color theme="1"/>
      <name val="Times New Roman"/>
      <family val="1"/>
    </font>
    <font>
      <b/>
      <sz val="10.5"/>
      <color theme="1"/>
      <name val="Times New Roman"/>
      <family val="1"/>
    </font>
    <font>
      <sz val="10.5"/>
      <color theme="1"/>
      <name val="Times New Roman"/>
      <family val="1"/>
    </font>
    <font>
      <sz val="10.5"/>
      <color rgb="FF000000"/>
      <name val="Times New Roman"/>
      <family val="1"/>
    </font>
    <font>
      <b/>
      <sz val="11"/>
      <color theme="0"/>
      <name val="Times New Roman"/>
      <family val="1"/>
    </font>
    <font>
      <b/>
      <sz val="12"/>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rgb="FF000000"/>
      </patternFill>
    </fill>
    <fill>
      <patternFill patternType="solid">
        <fgColor theme="0" tint="-4.9989318521683403E-2"/>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0"/>
      </left>
      <right style="thin">
        <color theme="0"/>
      </right>
      <top style="thin">
        <color theme="0"/>
      </top>
      <bottom style="thin">
        <color theme="0"/>
      </bottom>
      <diagonal/>
    </border>
    <border>
      <left/>
      <right style="medium">
        <color theme="3" tint="-0.499984740745262"/>
      </right>
      <top style="thin">
        <color theme="0"/>
      </top>
      <bottom/>
      <diagonal/>
    </border>
    <border>
      <left/>
      <right style="medium">
        <color theme="3" tint="-0.499984740745262"/>
      </right>
      <top/>
      <bottom/>
      <diagonal/>
    </border>
    <border>
      <left/>
      <right style="thin">
        <color theme="3" tint="0.39997558519241921"/>
      </right>
      <top style="thin">
        <color theme="0"/>
      </top>
      <bottom/>
      <diagonal/>
    </border>
    <border>
      <left/>
      <right style="thin">
        <color theme="3" tint="0.39997558519241921"/>
      </right>
      <top/>
      <bottom/>
      <diagonal/>
    </border>
    <border>
      <left style="medium">
        <color theme="3" tint="-0.499984740745262"/>
      </left>
      <right style="thin">
        <color theme="3" tint="0.39997558519241921"/>
      </right>
      <top style="thin">
        <color theme="0"/>
      </top>
      <bottom/>
      <diagonal/>
    </border>
    <border>
      <left style="medium">
        <color theme="3" tint="-0.499984740745262"/>
      </left>
      <right style="thin">
        <color theme="3" tint="0.39997558519241921"/>
      </right>
      <top/>
      <bottom/>
      <diagonal/>
    </border>
    <border>
      <left/>
      <right/>
      <top/>
      <bottom style="thin">
        <color theme="3" tint="0.79998168889431442"/>
      </bottom>
      <diagonal/>
    </border>
    <border>
      <left/>
      <right style="thin">
        <color theme="3" tint="0.39997558519241921"/>
      </right>
      <top/>
      <bottom style="thin">
        <color theme="3" tint="0.79998168889431442"/>
      </bottom>
      <diagonal/>
    </border>
    <border>
      <left/>
      <right style="medium">
        <color theme="3" tint="-0.499984740745262"/>
      </right>
      <top/>
      <bottom style="thin">
        <color theme="3" tint="0.79998168889431442"/>
      </bottom>
      <diagonal/>
    </border>
    <border>
      <left style="medium">
        <color theme="3" tint="-0.499984740745262"/>
      </left>
      <right style="thin">
        <color theme="3" tint="0.39997558519241921"/>
      </right>
      <top/>
      <bottom style="thin">
        <color theme="3" tint="0.79998168889431442"/>
      </bottom>
      <diagonal/>
    </border>
    <border>
      <left/>
      <right/>
      <top style="thin">
        <color theme="3" tint="0.79998168889431442"/>
      </top>
      <bottom style="thin">
        <color theme="3" tint="0.79998168889431442"/>
      </bottom>
      <diagonal/>
    </border>
    <border>
      <left/>
      <right style="thin">
        <color theme="3" tint="0.39997558519241921"/>
      </right>
      <top style="thin">
        <color theme="3" tint="0.79998168889431442"/>
      </top>
      <bottom style="thin">
        <color theme="3" tint="0.79998168889431442"/>
      </bottom>
      <diagonal/>
    </border>
    <border>
      <left/>
      <right style="medium">
        <color theme="3" tint="-0.499984740745262"/>
      </right>
      <top style="thin">
        <color theme="3" tint="0.79998168889431442"/>
      </top>
      <bottom style="thin">
        <color theme="3" tint="0.79998168889431442"/>
      </bottom>
      <diagonal/>
    </border>
    <border>
      <left style="medium">
        <color theme="3" tint="-0.499984740745262"/>
      </left>
      <right style="thin">
        <color theme="3" tint="0.39997558519241921"/>
      </right>
      <top style="thin">
        <color theme="3" tint="0.79998168889431442"/>
      </top>
      <bottom style="thin">
        <color theme="3" tint="0.79998168889431442"/>
      </bottom>
      <diagonal/>
    </border>
    <border>
      <left/>
      <right/>
      <top style="thin">
        <color theme="3" tint="0.79998168889431442"/>
      </top>
      <bottom/>
      <diagonal/>
    </border>
    <border>
      <left/>
      <right style="thin">
        <color theme="3" tint="0.39997558519241921"/>
      </right>
      <top style="thin">
        <color theme="3" tint="0.79998168889431442"/>
      </top>
      <bottom/>
      <diagonal/>
    </border>
    <border>
      <left/>
      <right style="medium">
        <color theme="3" tint="-0.499984740745262"/>
      </right>
      <top style="thin">
        <color theme="3" tint="0.79998168889431442"/>
      </top>
      <bottom/>
      <diagonal/>
    </border>
    <border>
      <left style="medium">
        <color theme="3" tint="-0.499984740745262"/>
      </left>
      <right style="thin">
        <color theme="3" tint="0.39997558519241921"/>
      </right>
      <top style="thin">
        <color theme="3" tint="0.79998168889431442"/>
      </top>
      <bottom/>
      <diagonal/>
    </border>
    <border>
      <left/>
      <right/>
      <top style="thin">
        <color theme="3" tint="-0.499984740745262"/>
      </top>
      <bottom/>
      <diagonal/>
    </border>
    <border>
      <left/>
      <right style="thin">
        <color theme="3" tint="0.39997558519241921"/>
      </right>
      <top style="thin">
        <color theme="3" tint="-0.499984740745262"/>
      </top>
      <bottom/>
      <diagonal/>
    </border>
    <border>
      <left/>
      <right style="medium">
        <color theme="3" tint="-0.499984740745262"/>
      </right>
      <top style="thin">
        <color theme="3" tint="-0.499984740745262"/>
      </top>
      <bottom/>
      <diagonal/>
    </border>
    <border>
      <left style="medium">
        <color theme="3" tint="-0.499984740745262"/>
      </left>
      <right style="thin">
        <color theme="3" tint="0.39997558519241921"/>
      </right>
      <top style="thin">
        <color theme="3" tint="-0.499984740745262"/>
      </top>
      <bottom/>
      <diagonal/>
    </border>
    <border>
      <left/>
      <right/>
      <top style="thin">
        <color theme="3" tint="0.79998168889431442"/>
      </top>
      <bottom style="thin">
        <color theme="3" tint="-0.499984740745262"/>
      </bottom>
      <diagonal/>
    </border>
    <border>
      <left/>
      <right/>
      <top style="thin">
        <color theme="3" tint="0.79998168889431442"/>
      </top>
      <bottom style="thin">
        <color theme="3" tint="0.79995117038483843"/>
      </bottom>
      <diagonal/>
    </border>
    <border>
      <left/>
      <right style="thin">
        <color theme="3" tint="0.39997558519241921"/>
      </right>
      <top style="thin">
        <color theme="3" tint="0.79998168889431442"/>
      </top>
      <bottom style="thin">
        <color theme="3" tint="0.79995117038483843"/>
      </bottom>
      <diagonal/>
    </border>
    <border>
      <left/>
      <right style="medium">
        <color theme="3" tint="-0.499984740745262"/>
      </right>
      <top style="thin">
        <color theme="3" tint="0.79998168889431442"/>
      </top>
      <bottom style="thin">
        <color theme="3" tint="0.79995117038483843"/>
      </bottom>
      <diagonal/>
    </border>
    <border>
      <left style="medium">
        <color theme="3" tint="-0.499984740745262"/>
      </left>
      <right style="thin">
        <color theme="3" tint="0.39997558519241921"/>
      </right>
      <top style="thin">
        <color theme="3" tint="0.79998168889431442"/>
      </top>
      <bottom style="thin">
        <color theme="3" tint="0.79995117038483843"/>
      </bottom>
      <diagonal/>
    </border>
    <border>
      <left/>
      <right/>
      <top style="thin">
        <color theme="3" tint="0.79995117038483843"/>
      </top>
      <bottom style="thin">
        <color theme="3" tint="-0.499984740745262"/>
      </bottom>
      <diagonal/>
    </border>
    <border>
      <left/>
      <right style="thin">
        <color theme="3" tint="0.39997558519241921"/>
      </right>
      <top style="thin">
        <color theme="3" tint="0.79995117038483843"/>
      </top>
      <bottom style="thin">
        <color theme="3" tint="-0.499984740745262"/>
      </bottom>
      <diagonal/>
    </border>
    <border>
      <left/>
      <right style="medium">
        <color theme="3" tint="-0.499984740745262"/>
      </right>
      <top style="thin">
        <color theme="3" tint="0.79995117038483843"/>
      </top>
      <bottom style="thin">
        <color theme="3" tint="-0.499984740745262"/>
      </bottom>
      <diagonal/>
    </border>
    <border>
      <left style="medium">
        <color theme="3" tint="-0.499984740745262"/>
      </left>
      <right style="thin">
        <color theme="3" tint="0.39997558519241921"/>
      </right>
      <top style="thin">
        <color theme="3" tint="0.79995117038483843"/>
      </top>
      <bottom style="thin">
        <color theme="3" tint="-0.499984740745262"/>
      </bottom>
      <diagonal/>
    </border>
    <border>
      <left/>
      <right style="thin">
        <color theme="3" tint="0.39997558519241921"/>
      </right>
      <top style="thin">
        <color theme="3" tint="0.79998168889431442"/>
      </top>
      <bottom style="thin">
        <color theme="3" tint="-0.499984740745262"/>
      </bottom>
      <diagonal/>
    </border>
    <border>
      <left/>
      <right style="medium">
        <color theme="3" tint="-0.499984740745262"/>
      </right>
      <top style="thin">
        <color theme="3" tint="0.79998168889431442"/>
      </top>
      <bottom style="thin">
        <color theme="3" tint="-0.499984740745262"/>
      </bottom>
      <diagonal/>
    </border>
    <border>
      <left style="medium">
        <color theme="3" tint="-0.499984740745262"/>
      </left>
      <right style="thin">
        <color theme="3" tint="0.39997558519241921"/>
      </right>
      <top style="thin">
        <color theme="3" tint="0.79998168889431442"/>
      </top>
      <bottom style="thin">
        <color theme="3" tint="-0.499984740745262"/>
      </bottom>
      <diagonal/>
    </border>
    <border>
      <left style="thin">
        <color theme="3" tint="0.39997558519241921"/>
      </left>
      <right style="thin">
        <color auto="1"/>
      </right>
      <top style="thin">
        <color theme="0"/>
      </top>
      <bottom/>
      <diagonal/>
    </border>
    <border>
      <left style="thin">
        <color theme="3" tint="0.39997558519241921"/>
      </left>
      <right style="thin">
        <color auto="1"/>
      </right>
      <top/>
      <bottom style="thin">
        <color theme="3" tint="0.79998168889431442"/>
      </bottom>
      <diagonal/>
    </border>
    <border>
      <left style="thin">
        <color theme="3" tint="0.39997558519241921"/>
      </left>
      <right style="thin">
        <color auto="1"/>
      </right>
      <top style="thin">
        <color theme="3" tint="0.79998168889431442"/>
      </top>
      <bottom style="thin">
        <color theme="3" tint="0.79998168889431442"/>
      </bottom>
      <diagonal/>
    </border>
    <border>
      <left style="thin">
        <color theme="3" tint="0.39997558519241921"/>
      </left>
      <right style="thin">
        <color auto="1"/>
      </right>
      <top style="thin">
        <color theme="3" tint="-0.499984740745262"/>
      </top>
      <bottom/>
      <diagonal/>
    </border>
    <border>
      <left style="thin">
        <color theme="3" tint="0.39997558519241921"/>
      </left>
      <right style="thin">
        <color auto="1"/>
      </right>
      <top style="thin">
        <color theme="3" tint="0.79998168889431442"/>
      </top>
      <bottom style="thin">
        <color theme="3" tint="0.79995117038483843"/>
      </bottom>
      <diagonal/>
    </border>
    <border>
      <left style="thin">
        <color theme="3" tint="0.39997558519241921"/>
      </left>
      <right style="thin">
        <color auto="1"/>
      </right>
      <top style="thin">
        <color theme="3" tint="0.79995117038483843"/>
      </top>
      <bottom style="thin">
        <color theme="3" tint="-0.499984740745262"/>
      </bottom>
      <diagonal/>
    </border>
    <border>
      <left style="thin">
        <color theme="3" tint="0.39997558519241921"/>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39">
    <xf numFmtId="0" fontId="0" fillId="0" borderId="0" xfId="0"/>
    <xf numFmtId="0" fontId="1" fillId="0" borderId="0" xfId="0" applyFont="1"/>
    <xf numFmtId="0" fontId="12" fillId="3" borderId="1"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4" fillId="0" borderId="0" xfId="0" applyFont="1" applyFill="1" applyBorder="1" applyAlignment="1">
      <alignment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0" xfId="0" applyFont="1" applyFill="1" applyBorder="1" applyAlignment="1">
      <alignment vertical="top" wrapText="1"/>
    </xf>
    <xf numFmtId="49" fontId="15" fillId="2" borderId="1" xfId="0" applyNumberFormat="1" applyFont="1" applyFill="1" applyBorder="1" applyAlignment="1">
      <alignment vertical="center" wrapText="1"/>
    </xf>
    <xf numFmtId="1" fontId="16" fillId="2" borderId="1" xfId="0" applyNumberFormat="1" applyFont="1" applyFill="1" applyBorder="1" applyAlignment="1">
      <alignment vertical="center" wrapText="1"/>
    </xf>
    <xf numFmtId="49" fontId="16" fillId="2" borderId="1" xfId="0" applyNumberFormat="1" applyFont="1" applyFill="1" applyBorder="1" applyAlignment="1">
      <alignment vertical="center" wrapText="1"/>
    </xf>
    <xf numFmtId="0" fontId="16" fillId="2" borderId="1" xfId="0" applyFont="1" applyFill="1" applyBorder="1" applyAlignment="1">
      <alignment vertical="center" wrapText="1"/>
    </xf>
    <xf numFmtId="0" fontId="16" fillId="2" borderId="1" xfId="0" applyNumberFormat="1" applyFont="1" applyFill="1" applyBorder="1" applyAlignment="1">
      <alignment vertical="center" wrapText="1"/>
    </xf>
    <xf numFmtId="14" fontId="17" fillId="2" borderId="1" xfId="0" applyNumberFormat="1" applyFont="1" applyFill="1" applyBorder="1" applyAlignment="1">
      <alignment vertical="center" wrapText="1"/>
    </xf>
    <xf numFmtId="14" fontId="16" fillId="2" borderId="1" xfId="0" applyNumberFormat="1" applyFont="1" applyFill="1" applyBorder="1" applyAlignment="1">
      <alignment vertical="center" wrapText="1"/>
    </xf>
    <xf numFmtId="0" fontId="16" fillId="2" borderId="1" xfId="0" applyFont="1" applyFill="1" applyBorder="1" applyAlignment="1">
      <alignment horizontal="center" vertical="center" wrapText="1"/>
    </xf>
    <xf numFmtId="0" fontId="15" fillId="2" borderId="1" xfId="0" applyNumberFormat="1" applyFont="1" applyFill="1" applyBorder="1" applyAlignment="1">
      <alignment vertical="center" wrapText="1"/>
    </xf>
    <xf numFmtId="1" fontId="16" fillId="0" borderId="1" xfId="0" applyNumberFormat="1" applyFont="1" applyFill="1" applyBorder="1" applyAlignment="1">
      <alignment vertical="top" wrapText="1"/>
    </xf>
    <xf numFmtId="49" fontId="16" fillId="0" borderId="1" xfId="0" applyNumberFormat="1" applyFont="1" applyBorder="1" applyAlignment="1">
      <alignment vertical="top" wrapText="1"/>
    </xf>
    <xf numFmtId="0" fontId="16" fillId="0" borderId="1" xfId="0" applyFont="1" applyBorder="1" applyAlignment="1">
      <alignment vertical="top" wrapText="1"/>
    </xf>
    <xf numFmtId="0" fontId="16" fillId="0" borderId="1" xfId="0" applyNumberFormat="1" applyFont="1" applyBorder="1" applyAlignment="1">
      <alignment vertical="top" wrapText="1"/>
    </xf>
    <xf numFmtId="14" fontId="16" fillId="0" borderId="1" xfId="0" applyNumberFormat="1" applyFont="1" applyBorder="1" applyAlignment="1">
      <alignment vertical="top" wrapText="1"/>
    </xf>
    <xf numFmtId="0" fontId="16" fillId="0" borderId="1" xfId="0" applyFont="1" applyFill="1" applyBorder="1" applyAlignment="1">
      <alignment vertical="top" wrapText="1"/>
    </xf>
    <xf numFmtId="0" fontId="15" fillId="0" borderId="0" xfId="0" applyFont="1" applyFill="1" applyBorder="1" applyAlignment="1">
      <alignment vertical="top" wrapText="1"/>
    </xf>
    <xf numFmtId="0" fontId="16" fillId="0" borderId="0" xfId="0" applyFont="1" applyBorder="1" applyAlignment="1">
      <alignment vertical="top" wrapText="1"/>
    </xf>
    <xf numFmtId="0" fontId="16" fillId="0" borderId="0" xfId="0" applyNumberFormat="1" applyFont="1" applyBorder="1" applyAlignment="1">
      <alignment vertical="top" wrapText="1"/>
    </xf>
    <xf numFmtId="9" fontId="16" fillId="0" borderId="0" xfId="58" applyFont="1" applyBorder="1" applyAlignment="1">
      <alignment vertical="top" wrapText="1"/>
    </xf>
    <xf numFmtId="0" fontId="16" fillId="0" borderId="0" xfId="0" applyFont="1" applyBorder="1" applyAlignment="1">
      <alignment vertical="center" wrapText="1"/>
    </xf>
    <xf numFmtId="0" fontId="10" fillId="0" borderId="0" xfId="0" applyFont="1"/>
    <xf numFmtId="15" fontId="10" fillId="0" borderId="0" xfId="0" applyNumberFormat="1" applyFont="1"/>
    <xf numFmtId="1" fontId="10" fillId="0" borderId="0" xfId="0" applyNumberFormat="1" applyFont="1"/>
    <xf numFmtId="0" fontId="10" fillId="0" borderId="0" xfId="0" applyFont="1" applyBorder="1"/>
    <xf numFmtId="49" fontId="10" fillId="0" borderId="0" xfId="0" applyNumberFormat="1" applyFont="1" applyBorder="1" applyAlignment="1">
      <alignment vertical="top" wrapText="1"/>
    </xf>
    <xf numFmtId="0" fontId="11" fillId="4" borderId="0" xfId="0" applyFont="1" applyFill="1"/>
    <xf numFmtId="10" fontId="10" fillId="4" borderId="0" xfId="58" applyNumberFormat="1" applyFont="1" applyFill="1" applyBorder="1"/>
    <xf numFmtId="10" fontId="10" fillId="4" borderId="4" xfId="58" applyNumberFormat="1" applyFont="1" applyFill="1" applyBorder="1"/>
    <xf numFmtId="0" fontId="18" fillId="5" borderId="3" xfId="0" applyFont="1" applyFill="1" applyBorder="1" applyAlignment="1">
      <alignment horizontal="center" vertical="center"/>
    </xf>
    <xf numFmtId="0" fontId="18" fillId="5" borderId="3" xfId="0" applyFont="1" applyFill="1" applyBorder="1" applyAlignment="1">
      <alignment horizontal="center" vertical="center" wrapText="1"/>
    </xf>
    <xf numFmtId="49" fontId="18" fillId="5" borderId="3" xfId="0" applyNumberFormat="1" applyFont="1" applyFill="1" applyBorder="1" applyAlignment="1">
      <alignment horizontal="center" vertical="center" wrapText="1"/>
    </xf>
    <xf numFmtId="2" fontId="10" fillId="0" borderId="7" xfId="0" applyNumberFormat="1" applyFont="1" applyBorder="1"/>
    <xf numFmtId="164" fontId="10" fillId="0" borderId="7" xfId="57" applyNumberFormat="1" applyFont="1" applyBorder="1"/>
    <xf numFmtId="0" fontId="10" fillId="4" borderId="8" xfId="0" applyFont="1" applyFill="1" applyBorder="1"/>
    <xf numFmtId="0" fontId="10" fillId="0" borderId="9" xfId="0" applyFont="1" applyBorder="1"/>
    <xf numFmtId="2" fontId="10" fillId="0" borderId="9" xfId="0" applyNumberFormat="1" applyFont="1" applyBorder="1"/>
    <xf numFmtId="0" fontId="10" fillId="0" borderId="10" xfId="0" applyFont="1" applyBorder="1"/>
    <xf numFmtId="0" fontId="10" fillId="0" borderId="11" xfId="0" applyFont="1" applyBorder="1"/>
    <xf numFmtId="0" fontId="10" fillId="0" borderId="13" xfId="0" applyFont="1" applyBorder="1"/>
    <xf numFmtId="0" fontId="10" fillId="0" borderId="14" xfId="0" applyFont="1" applyBorder="1"/>
    <xf numFmtId="0" fontId="10" fillId="0" borderId="15" xfId="0" applyFont="1" applyBorder="1"/>
    <xf numFmtId="0" fontId="10" fillId="0" borderId="17" xfId="0" applyFont="1" applyBorder="1"/>
    <xf numFmtId="0" fontId="10" fillId="0" borderId="18" xfId="0" applyFont="1" applyBorder="1"/>
    <xf numFmtId="0" fontId="10" fillId="0" borderId="21" xfId="0" applyFont="1" applyBorder="1"/>
    <xf numFmtId="10" fontId="10" fillId="0" borderId="16" xfId="58" applyNumberFormat="1" applyFont="1" applyBorder="1"/>
    <xf numFmtId="10" fontId="10" fillId="0" borderId="20" xfId="58" applyNumberFormat="1" applyFont="1" applyBorder="1"/>
    <xf numFmtId="10" fontId="10" fillId="0" borderId="10" xfId="58" applyNumberFormat="1" applyFont="1" applyBorder="1"/>
    <xf numFmtId="10" fontId="10" fillId="0" borderId="14" xfId="58" applyNumberFormat="1" applyFont="1" applyBorder="1"/>
    <xf numFmtId="10" fontId="10" fillId="0" borderId="18" xfId="58" applyNumberFormat="1" applyFont="1" applyBorder="1"/>
    <xf numFmtId="1" fontId="10" fillId="4" borderId="6" xfId="0" applyNumberFormat="1" applyFont="1" applyFill="1" applyBorder="1"/>
    <xf numFmtId="1" fontId="10" fillId="0" borderId="15" xfId="0" applyNumberFormat="1" applyFont="1" applyFill="1" applyBorder="1"/>
    <xf numFmtId="1" fontId="10" fillId="0" borderId="19" xfId="0" applyNumberFormat="1" applyFont="1" applyBorder="1"/>
    <xf numFmtId="0" fontId="11" fillId="4" borderId="22" xfId="0" applyFont="1" applyFill="1" applyBorder="1"/>
    <xf numFmtId="1" fontId="10" fillId="4" borderId="23" xfId="0" applyNumberFormat="1" applyFont="1" applyFill="1" applyBorder="1"/>
    <xf numFmtId="10" fontId="10" fillId="4" borderId="24" xfId="58" applyNumberFormat="1" applyFont="1" applyFill="1" applyBorder="1"/>
    <xf numFmtId="0" fontId="10" fillId="4" borderId="25" xfId="0" applyFont="1" applyFill="1" applyBorder="1"/>
    <xf numFmtId="10" fontId="10" fillId="4" borderId="22" xfId="58" applyNumberFormat="1" applyFont="1" applyFill="1" applyBorder="1"/>
    <xf numFmtId="2" fontId="10" fillId="4" borderId="23" xfId="0" applyNumberFormat="1" applyFont="1" applyFill="1" applyBorder="1"/>
    <xf numFmtId="10" fontId="10" fillId="4" borderId="24" xfId="58" applyNumberFormat="1" applyFont="1" applyFill="1" applyBorder="1" applyAlignment="1">
      <alignment vertical="top" wrapText="1"/>
    </xf>
    <xf numFmtId="2" fontId="10" fillId="4" borderId="25" xfId="0" applyNumberFormat="1" applyFont="1" applyFill="1" applyBorder="1"/>
    <xf numFmtId="10" fontId="10" fillId="4" borderId="22" xfId="0" applyNumberFormat="1" applyFont="1" applyFill="1" applyBorder="1"/>
    <xf numFmtId="0" fontId="10" fillId="4" borderId="23" xfId="0" applyFont="1" applyFill="1" applyBorder="1"/>
    <xf numFmtId="0" fontId="10" fillId="0" borderId="27" xfId="0" applyFont="1" applyBorder="1"/>
    <xf numFmtId="1" fontId="10" fillId="0" borderId="28" xfId="0" applyNumberFormat="1" applyFont="1" applyBorder="1"/>
    <xf numFmtId="10" fontId="10" fillId="0" borderId="29" xfId="58" applyNumberFormat="1" applyFont="1" applyBorder="1"/>
    <xf numFmtId="0" fontId="10" fillId="0" borderId="30" xfId="0" applyFont="1" applyBorder="1"/>
    <xf numFmtId="10" fontId="10" fillId="0" borderId="27" xfId="58" applyNumberFormat="1" applyFont="1" applyBorder="1"/>
    <xf numFmtId="0" fontId="10" fillId="0" borderId="31" xfId="0" applyFont="1" applyBorder="1"/>
    <xf numFmtId="1" fontId="10" fillId="0" borderId="32" xfId="0" applyNumberFormat="1" applyFont="1" applyBorder="1"/>
    <xf numFmtId="10" fontId="10" fillId="0" borderId="33" xfId="58" applyNumberFormat="1" applyFont="1" applyBorder="1"/>
    <xf numFmtId="0" fontId="10" fillId="0" borderId="34" xfId="0" applyFont="1" applyBorder="1"/>
    <xf numFmtId="10" fontId="10" fillId="0" borderId="31" xfId="58" applyNumberFormat="1" applyFont="1" applyBorder="1"/>
    <xf numFmtId="10" fontId="10" fillId="0" borderId="12" xfId="58" applyNumberFormat="1" applyFont="1" applyBorder="1"/>
    <xf numFmtId="0" fontId="10" fillId="0" borderId="26" xfId="0" applyFont="1" applyBorder="1"/>
    <xf numFmtId="49" fontId="10" fillId="0" borderId="35" xfId="0" applyNumberFormat="1" applyFont="1" applyBorder="1" applyAlignment="1">
      <alignment horizontal="right"/>
    </xf>
    <xf numFmtId="10" fontId="10" fillId="0" borderId="36" xfId="58" applyNumberFormat="1" applyFont="1" applyBorder="1"/>
    <xf numFmtId="49" fontId="10" fillId="0" borderId="37" xfId="0" applyNumberFormat="1" applyFont="1" applyBorder="1" applyAlignment="1">
      <alignment horizontal="right"/>
    </xf>
    <xf numFmtId="10" fontId="10" fillId="0" borderId="26" xfId="0" applyNumberFormat="1" applyFont="1" applyBorder="1" applyAlignment="1">
      <alignment horizontal="right"/>
    </xf>
    <xf numFmtId="0" fontId="10" fillId="0" borderId="35" xfId="0" applyFont="1" applyBorder="1"/>
    <xf numFmtId="0" fontId="10" fillId="0" borderId="37" xfId="0" applyFont="1" applyBorder="1"/>
    <xf numFmtId="10" fontId="10" fillId="0" borderId="26" xfId="58" applyNumberFormat="1" applyFont="1" applyBorder="1"/>
    <xf numFmtId="1"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right" vertical="center" wrapText="1"/>
    </xf>
    <xf numFmtId="0"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15" fillId="7" borderId="1" xfId="0" applyNumberFormat="1" applyFont="1" applyFill="1" applyBorder="1" applyAlignment="1">
      <alignment vertical="center" wrapText="1"/>
    </xf>
    <xf numFmtId="0" fontId="15" fillId="7" borderId="1" xfId="0" applyNumberFormat="1" applyFont="1" applyFill="1" applyBorder="1" applyAlignment="1">
      <alignment vertical="center" wrapText="1"/>
    </xf>
    <xf numFmtId="1" fontId="16" fillId="7" borderId="1" xfId="0" applyNumberFormat="1" applyFont="1" applyFill="1" applyBorder="1" applyAlignment="1">
      <alignment vertical="center" wrapText="1"/>
    </xf>
    <xf numFmtId="49" fontId="16" fillId="7" borderId="1" xfId="0" applyNumberFormat="1" applyFont="1" applyFill="1" applyBorder="1" applyAlignment="1">
      <alignment vertical="center" wrapText="1"/>
    </xf>
    <xf numFmtId="1" fontId="16" fillId="7" borderId="1"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49" fontId="16" fillId="7" borderId="1" xfId="0" applyNumberFormat="1" applyFont="1" applyFill="1" applyBorder="1" applyAlignment="1">
      <alignment horizontal="right" vertical="center" wrapText="1"/>
    </xf>
    <xf numFmtId="0" fontId="16" fillId="7" borderId="1" xfId="0" applyNumberFormat="1" applyFont="1" applyFill="1" applyBorder="1" applyAlignment="1">
      <alignment vertical="center" wrapText="1"/>
    </xf>
    <xf numFmtId="14" fontId="17" fillId="7" borderId="1" xfId="0" applyNumberFormat="1" applyFont="1" applyFill="1" applyBorder="1" applyAlignment="1">
      <alignment vertical="center" wrapText="1"/>
    </xf>
    <xf numFmtId="0" fontId="16" fillId="7" borderId="1" xfId="0"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14" fontId="16" fillId="7" borderId="1" xfId="0" applyNumberFormat="1" applyFont="1" applyFill="1" applyBorder="1" applyAlignment="1">
      <alignment vertical="center" wrapText="1"/>
    </xf>
    <xf numFmtId="0" fontId="16" fillId="7" borderId="1" xfId="0" applyFont="1" applyFill="1" applyBorder="1" applyAlignment="1">
      <alignment vertical="center" wrapText="1"/>
    </xf>
    <xf numFmtId="49" fontId="15" fillId="7" borderId="1" xfId="0" applyNumberFormat="1" applyFont="1" applyFill="1" applyBorder="1" applyAlignment="1">
      <alignment vertical="top" wrapText="1"/>
    </xf>
    <xf numFmtId="0" fontId="15" fillId="7" borderId="1" xfId="0" applyFont="1" applyFill="1" applyBorder="1" applyAlignment="1">
      <alignment vertical="top" wrapText="1"/>
    </xf>
    <xf numFmtId="15" fontId="15" fillId="7" borderId="1" xfId="0" applyNumberFormat="1" applyFont="1" applyFill="1" applyBorder="1" applyAlignment="1">
      <alignment vertical="top" wrapText="1"/>
    </xf>
    <xf numFmtId="0" fontId="17" fillId="8" borderId="1" xfId="0" applyFont="1" applyFill="1" applyBorder="1" applyAlignment="1">
      <alignment horizontal="center" vertical="center" wrapText="1"/>
    </xf>
    <xf numFmtId="10" fontId="10" fillId="4" borderId="38" xfId="58" applyNumberFormat="1" applyFont="1" applyFill="1" applyBorder="1"/>
    <xf numFmtId="10" fontId="10" fillId="0" borderId="39" xfId="58" applyNumberFormat="1" applyFont="1" applyBorder="1"/>
    <xf numFmtId="10" fontId="10" fillId="4" borderId="41" xfId="58" applyNumberFormat="1" applyFont="1" applyFill="1" applyBorder="1"/>
    <xf numFmtId="10" fontId="10" fillId="0" borderId="42" xfId="58" applyNumberFormat="1" applyFont="1" applyBorder="1"/>
    <xf numFmtId="10" fontId="10" fillId="0" borderId="43" xfId="58" applyNumberFormat="1" applyFont="1" applyBorder="1"/>
    <xf numFmtId="10" fontId="10" fillId="4" borderId="41" xfId="0" applyNumberFormat="1" applyFont="1" applyFill="1" applyBorder="1"/>
    <xf numFmtId="1" fontId="10" fillId="4" borderId="8" xfId="0" applyNumberFormat="1" applyFont="1" applyFill="1" applyBorder="1"/>
    <xf numFmtId="1" fontId="10" fillId="0" borderId="37" xfId="0" applyNumberFormat="1" applyFont="1" applyBorder="1" applyAlignment="1">
      <alignment horizontal="right"/>
    </xf>
    <xf numFmtId="0" fontId="18" fillId="6" borderId="0" xfId="0" applyFont="1" applyFill="1" applyAlignment="1">
      <alignment horizontal="center" vertical="center"/>
    </xf>
    <xf numFmtId="0" fontId="18" fillId="6" borderId="0" xfId="0" applyFont="1" applyFill="1" applyAlignment="1">
      <alignment horizontal="center" vertical="center" wrapText="1"/>
    </xf>
    <xf numFmtId="165" fontId="10" fillId="0" borderId="45" xfId="0" applyNumberFormat="1" applyFont="1" applyBorder="1"/>
    <xf numFmtId="1" fontId="10" fillId="9" borderId="0" xfId="0" applyNumberFormat="1" applyFont="1" applyFill="1"/>
    <xf numFmtId="0" fontId="10" fillId="9" borderId="0" xfId="0" applyFont="1" applyFill="1"/>
    <xf numFmtId="10" fontId="10" fillId="9" borderId="0" xfId="0" applyNumberFormat="1" applyFont="1" applyFill="1"/>
    <xf numFmtId="1" fontId="10" fillId="9" borderId="11" xfId="0" applyNumberFormat="1" applyFont="1" applyFill="1" applyBorder="1"/>
    <xf numFmtId="10" fontId="10" fillId="9" borderId="12" xfId="58" applyNumberFormat="1" applyFont="1" applyFill="1" applyBorder="1" applyAlignment="1">
      <alignment vertical="top" wrapText="1"/>
    </xf>
    <xf numFmtId="1" fontId="10" fillId="9" borderId="15" xfId="0" applyNumberFormat="1" applyFont="1" applyFill="1" applyBorder="1"/>
    <xf numFmtId="10" fontId="10" fillId="9" borderId="16" xfId="58" applyNumberFormat="1" applyFont="1" applyFill="1" applyBorder="1" applyAlignment="1">
      <alignment vertical="top" wrapText="1"/>
    </xf>
    <xf numFmtId="0" fontId="10" fillId="9" borderId="17" xfId="0" applyFont="1" applyFill="1" applyBorder="1"/>
    <xf numFmtId="10" fontId="10" fillId="9" borderId="40" xfId="0" applyNumberFormat="1" applyFont="1" applyFill="1" applyBorder="1"/>
    <xf numFmtId="10" fontId="10" fillId="9" borderId="14" xfId="0" applyNumberFormat="1" applyFont="1" applyFill="1" applyBorder="1"/>
    <xf numFmtId="10" fontId="10" fillId="9" borderId="5" xfId="58" applyNumberFormat="1" applyFont="1" applyFill="1" applyBorder="1" applyAlignment="1">
      <alignment vertical="top" wrapText="1"/>
    </xf>
    <xf numFmtId="10" fontId="10" fillId="9" borderId="0" xfId="0" applyNumberFormat="1" applyFont="1" applyFill="1" applyBorder="1"/>
    <xf numFmtId="10" fontId="10" fillId="9" borderId="44" xfId="0" applyNumberFormat="1" applyFont="1" applyFill="1" applyBorder="1"/>
    <xf numFmtId="0" fontId="19" fillId="0" borderId="0" xfId="0" applyFont="1" applyAlignment="1">
      <alignment horizontal="center"/>
    </xf>
    <xf numFmtId="0" fontId="11" fillId="0" borderId="0" xfId="0" applyFont="1" applyAlignment="1">
      <alignment horizontal="center"/>
    </xf>
    <xf numFmtId="165" fontId="11" fillId="0" borderId="45" xfId="0" applyNumberFormat="1" applyFont="1" applyBorder="1"/>
  </cellXfs>
  <cellStyles count="319">
    <cellStyle name="Comma" xfId="57"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Normal" xfId="0" builtinId="0"/>
    <cellStyle name="Percent" xfId="5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tabSelected="1" showRuler="0" workbookViewId="0"/>
  </sheetViews>
  <sheetFormatPr baseColWidth="10" defaultColWidth="8.83203125" defaultRowHeight="14" x14ac:dyDescent="0.15"/>
  <cols>
    <col min="1" max="1" width="2.33203125" style="30" customWidth="1"/>
    <col min="2" max="2" width="22.6640625" style="30" bestFit="1" customWidth="1"/>
    <col min="3" max="3" width="13.1640625" style="30" customWidth="1"/>
    <col min="4" max="4" width="6.6640625" style="30" bestFit="1" customWidth="1"/>
    <col min="5" max="5" width="13.1640625" style="30" customWidth="1"/>
    <col min="6" max="6" width="6.6640625" style="30" bestFit="1" customWidth="1"/>
    <col min="7" max="7" width="13.1640625" style="30" customWidth="1"/>
    <col min="8" max="8" width="9.83203125" style="30" customWidth="1"/>
    <col min="9" max="9" width="8.83203125" style="30"/>
    <col min="10" max="15" width="0" style="30" hidden="1" customWidth="1"/>
    <col min="16" max="16384" width="8.83203125" style="30"/>
  </cols>
  <sheetData>
    <row r="1" spans="1:17" ht="16" x14ac:dyDescent="0.2">
      <c r="B1" s="136" t="s">
        <v>1091</v>
      </c>
      <c r="C1" s="136"/>
      <c r="D1" s="136"/>
      <c r="E1" s="136"/>
      <c r="F1" s="136"/>
    </row>
    <row r="2" spans="1:17" x14ac:dyDescent="0.15">
      <c r="B2" s="137" t="s">
        <v>1092</v>
      </c>
      <c r="C2" s="137"/>
      <c r="D2" s="137"/>
      <c r="E2" s="137"/>
      <c r="F2" s="137"/>
    </row>
    <row r="3" spans="1:17" x14ac:dyDescent="0.15">
      <c r="B3" s="30" t="s">
        <v>1053</v>
      </c>
      <c r="C3" s="31">
        <v>42888</v>
      </c>
      <c r="G3" s="31">
        <v>42888</v>
      </c>
    </row>
    <row r="4" spans="1:17" x14ac:dyDescent="0.15">
      <c r="B4" s="30" t="s">
        <v>1054</v>
      </c>
      <c r="C4" s="32">
        <v>2040</v>
      </c>
      <c r="G4" s="32">
        <v>2040</v>
      </c>
    </row>
    <row r="5" spans="1:17" x14ac:dyDescent="0.15">
      <c r="C5" s="33"/>
      <c r="D5" s="34"/>
      <c r="G5" s="33"/>
      <c r="H5" s="34"/>
    </row>
    <row r="6" spans="1:17" ht="56" x14ac:dyDescent="0.15">
      <c r="B6" s="38" t="s">
        <v>1060</v>
      </c>
      <c r="C6" s="39" t="s">
        <v>1066</v>
      </c>
      <c r="D6" s="38" t="s">
        <v>1062</v>
      </c>
      <c r="E6" s="40" t="s">
        <v>1061</v>
      </c>
      <c r="F6" s="38" t="s">
        <v>1062</v>
      </c>
      <c r="G6" s="40" t="s">
        <v>1093</v>
      </c>
      <c r="H6" s="38" t="s">
        <v>1062</v>
      </c>
      <c r="J6" s="120" t="s">
        <v>1098</v>
      </c>
      <c r="K6" s="120" t="s">
        <v>1099</v>
      </c>
      <c r="L6" s="120" t="s">
        <v>1097</v>
      </c>
      <c r="M6" s="120" t="s">
        <v>1100</v>
      </c>
      <c r="N6" s="120" t="s">
        <v>1101</v>
      </c>
      <c r="O6" s="120" t="s">
        <v>1102</v>
      </c>
      <c r="P6" s="120" t="s">
        <v>1105</v>
      </c>
      <c r="Q6" s="121" t="s">
        <v>1106</v>
      </c>
    </row>
    <row r="7" spans="1:17" x14ac:dyDescent="0.15">
      <c r="A7" s="30" t="s">
        <v>1087</v>
      </c>
      <c r="B7" s="35" t="s">
        <v>1063</v>
      </c>
      <c r="C7" s="59">
        <f>COUNTA(Data!A$2:A$246)</f>
        <v>245</v>
      </c>
      <c r="D7" s="37">
        <f>C7/C4</f>
        <v>0.12009803921568628</v>
      </c>
      <c r="E7" s="43">
        <f>COUNTIFS(Data!AE$2:AE$246,"Yes")</f>
        <v>63</v>
      </c>
      <c r="F7" s="36">
        <f>E7/C7</f>
        <v>0.25714285714285712</v>
      </c>
      <c r="G7" s="118">
        <f>COUNTIFS(Data!AE$2:AE$246,"No")</f>
        <v>182</v>
      </c>
      <c r="H7" s="112">
        <f>G7/C7</f>
        <v>0.74285714285714288</v>
      </c>
      <c r="I7" s="32"/>
      <c r="J7" s="123"/>
      <c r="K7" s="124"/>
      <c r="L7" s="124"/>
      <c r="M7" s="124"/>
      <c r="N7" s="124"/>
      <c r="O7" s="124"/>
      <c r="P7" s="124"/>
      <c r="Q7" s="124"/>
    </row>
    <row r="8" spans="1:17" x14ac:dyDescent="0.15">
      <c r="B8" s="46" t="s">
        <v>1064</v>
      </c>
      <c r="C8" s="126"/>
      <c r="D8" s="127"/>
      <c r="E8" s="48">
        <f>E7-E9</f>
        <v>58</v>
      </c>
      <c r="F8" s="56">
        <f>E8/C7</f>
        <v>0.23673469387755103</v>
      </c>
      <c r="G8" s="130"/>
      <c r="H8" s="131"/>
      <c r="J8" s="124"/>
      <c r="K8" s="125"/>
      <c r="L8" s="124"/>
      <c r="M8" s="124"/>
      <c r="N8" s="124"/>
      <c r="O8" s="124"/>
      <c r="P8" s="124"/>
      <c r="Q8" s="124"/>
    </row>
    <row r="9" spans="1:17" x14ac:dyDescent="0.15">
      <c r="B9" s="49" t="s">
        <v>1065</v>
      </c>
      <c r="C9" s="128"/>
      <c r="D9" s="129"/>
      <c r="E9" s="51">
        <f>COUNTIFS(Data!AD2:AD246,"Yes")</f>
        <v>5</v>
      </c>
      <c r="F9" s="57">
        <f>E9/C7</f>
        <v>2.0408163265306121E-2</v>
      </c>
      <c r="G9" s="130"/>
      <c r="H9" s="131"/>
      <c r="J9" s="124"/>
      <c r="K9" s="125"/>
      <c r="L9" s="124"/>
      <c r="M9" s="124"/>
      <c r="N9" s="124"/>
      <c r="O9" s="124"/>
      <c r="P9" s="124"/>
      <c r="Q9" s="124"/>
    </row>
    <row r="10" spans="1:17" x14ac:dyDescent="0.15">
      <c r="B10" s="49" t="s">
        <v>1067</v>
      </c>
      <c r="C10" s="60">
        <f>COUNTIFS(Data!$C$2:$C$246,"&gt;="&amp;21,Data!$AE$2:$AE$246,"No")</f>
        <v>98</v>
      </c>
      <c r="D10" s="54">
        <f>C10/$C$7</f>
        <v>0.4</v>
      </c>
      <c r="E10" s="130"/>
      <c r="F10" s="132"/>
      <c r="G10" s="130"/>
      <c r="H10" s="131"/>
      <c r="J10" s="124"/>
      <c r="K10" s="125"/>
      <c r="L10" s="124"/>
      <c r="M10" s="124"/>
      <c r="N10" s="124"/>
      <c r="O10" s="124"/>
      <c r="P10" s="124"/>
      <c r="Q10" s="124"/>
    </row>
    <row r="11" spans="1:17" x14ac:dyDescent="0.15">
      <c r="B11" s="52" t="s">
        <v>1075</v>
      </c>
      <c r="C11" s="61">
        <f>COUNTIFS(Data!$AB$2:$AB$246,"Yes")</f>
        <v>23</v>
      </c>
      <c r="D11" s="55">
        <f>C11/C7</f>
        <v>9.3877551020408165E-2</v>
      </c>
      <c r="E11" s="53">
        <f>COUNTIFS(Data!$AE$2:$AE$246,"Yes",Data!$AB$2:$AB$246,"Yes")</f>
        <v>7</v>
      </c>
      <c r="F11" s="58">
        <f>E11/E7</f>
        <v>0.1111111111111111</v>
      </c>
      <c r="G11" s="130"/>
      <c r="H11" s="131"/>
      <c r="J11" s="124"/>
      <c r="K11" s="124"/>
      <c r="L11" s="124"/>
      <c r="M11" s="124"/>
      <c r="N11" s="124"/>
      <c r="O11" s="124"/>
      <c r="P11" s="124"/>
      <c r="Q11" s="124"/>
    </row>
    <row r="12" spans="1:17" x14ac:dyDescent="0.15">
      <c r="A12" s="30" t="s">
        <v>1087</v>
      </c>
      <c r="B12" s="62" t="s">
        <v>3</v>
      </c>
      <c r="C12" s="63"/>
      <c r="D12" s="64"/>
      <c r="E12" s="65"/>
      <c r="F12" s="66"/>
      <c r="G12" s="65"/>
      <c r="H12" s="114"/>
      <c r="J12" s="124"/>
      <c r="K12" s="124"/>
      <c r="L12" s="124"/>
      <c r="M12" s="124"/>
      <c r="N12" s="124"/>
      <c r="O12" s="124"/>
      <c r="P12" s="124"/>
      <c r="Q12" s="124"/>
    </row>
    <row r="13" spans="1:17" x14ac:dyDescent="0.15">
      <c r="B13" s="72" t="s">
        <v>1068</v>
      </c>
      <c r="C13" s="73">
        <f>COUNTIFS(Data!E$2:E$246,"Male")</f>
        <v>219</v>
      </c>
      <c r="D13" s="74">
        <f>C13/C7</f>
        <v>0.89387755102040811</v>
      </c>
      <c r="E13" s="75">
        <f>COUNTIFS(Data!E$2:E$246,"Male",Data!AE$2:AE$246,"Yes")</f>
        <v>59</v>
      </c>
      <c r="F13" s="76">
        <f>E13/E7</f>
        <v>0.93650793650793651</v>
      </c>
      <c r="G13" s="75">
        <f>COUNTIFS(Data!E$2:E$246,"Male",Data!AE$2:AE$246,"No")</f>
        <v>160</v>
      </c>
      <c r="H13" s="115">
        <f>G13/G7</f>
        <v>0.87912087912087911</v>
      </c>
      <c r="J13" s="122">
        <f>H13</f>
        <v>0.87912087912087911</v>
      </c>
      <c r="K13" s="122">
        <f>F13</f>
        <v>0.93650793650793651</v>
      </c>
      <c r="L13" s="122">
        <f>D13</f>
        <v>0.89387755102040811</v>
      </c>
      <c r="M13" s="122">
        <f>1-L13</f>
        <v>0.10612244897959189</v>
      </c>
      <c r="N13" s="122">
        <f>1/$G$7</f>
        <v>5.4945054945054949E-3</v>
      </c>
      <c r="O13" s="122">
        <f>1/$E$7</f>
        <v>1.5873015873015872E-2</v>
      </c>
      <c r="P13" s="122">
        <f>(J13-K13)/SQRT(L13*M13*(N13+O13))</f>
        <v>-1.2746596425378163</v>
      </c>
      <c r="Q13" s="122">
        <f>(1-NORMSDIST(ABS(P13)))*2</f>
        <v>0.20242973714542511</v>
      </c>
    </row>
    <row r="14" spans="1:17" x14ac:dyDescent="0.15">
      <c r="B14" s="77" t="s">
        <v>1069</v>
      </c>
      <c r="C14" s="78">
        <f>COUNTIFS(Data!E$2:E$246,"Female")</f>
        <v>26</v>
      </c>
      <c r="D14" s="79">
        <f>C14/C7</f>
        <v>0.10612244897959183</v>
      </c>
      <c r="E14" s="80">
        <f>COUNTIFS(Data!E$2:E$246,"Female",Data!AE$2:AE$246,"Yes")</f>
        <v>4</v>
      </c>
      <c r="F14" s="81">
        <f>E14/E7</f>
        <v>6.3492063492063489E-2</v>
      </c>
      <c r="G14" s="80">
        <f>COUNTIFS(Data!E$2:E$246,"Female",Data!AE$2:AE$246,"No")</f>
        <v>22</v>
      </c>
      <c r="H14" s="116">
        <f>G14/G7</f>
        <v>0.12087912087912088</v>
      </c>
      <c r="J14" s="122">
        <f>H14</f>
        <v>0.12087912087912088</v>
      </c>
      <c r="K14" s="122">
        <f>F14</f>
        <v>6.3492063492063489E-2</v>
      </c>
      <c r="L14" s="122">
        <f>D14</f>
        <v>0.10612244897959183</v>
      </c>
      <c r="M14" s="122">
        <f>1-L14</f>
        <v>0.89387755102040822</v>
      </c>
      <c r="N14" s="122">
        <f>1/$G$7</f>
        <v>5.4945054945054949E-3</v>
      </c>
      <c r="O14" s="122">
        <f>1/$E$7</f>
        <v>1.5873015873015872E-2</v>
      </c>
      <c r="P14" s="122">
        <f>(J14-K14)/SQRT(L14*M14*(N14+O14))</f>
        <v>1.2746596425378161</v>
      </c>
      <c r="Q14" s="122">
        <f>(1-NORMSDIST(ABS(P14)))*2</f>
        <v>0.20242973714542534</v>
      </c>
    </row>
    <row r="15" spans="1:17" x14ac:dyDescent="0.15">
      <c r="A15" s="30" t="s">
        <v>1087</v>
      </c>
      <c r="B15" s="62" t="s">
        <v>1070</v>
      </c>
      <c r="C15" s="67">
        <f>AVERAGE(Data!$C$2:$C$246)</f>
        <v>24.163265306122447</v>
      </c>
      <c r="D15" s="68"/>
      <c r="E15" s="69">
        <f>AVERAGEIFS(Data!$C$2:$C$246,Data!$AE$2:$AE$246,"Yes")</f>
        <v>23.825396825396826</v>
      </c>
      <c r="F15" s="70"/>
      <c r="G15" s="69">
        <f>AVERAGEIFS(Data!$C$2:$C$246,Data!$AE$2:$AE$246,"No")</f>
        <v>24.280219780219781</v>
      </c>
      <c r="H15" s="117"/>
      <c r="J15" s="122"/>
      <c r="K15" s="122"/>
      <c r="L15" s="122"/>
      <c r="M15" s="122"/>
      <c r="N15" s="122"/>
      <c r="O15" s="122"/>
      <c r="P15" s="122"/>
      <c r="Q15" s="122"/>
    </row>
    <row r="16" spans="1:17" x14ac:dyDescent="0.15">
      <c r="A16" s="30" t="s">
        <v>1087</v>
      </c>
      <c r="B16" s="62" t="s">
        <v>2</v>
      </c>
      <c r="C16" s="71"/>
      <c r="D16" s="68"/>
      <c r="E16" s="65"/>
      <c r="F16" s="70"/>
      <c r="G16" s="65"/>
      <c r="H16" s="117"/>
      <c r="J16" s="122"/>
      <c r="K16" s="122"/>
      <c r="L16" s="122"/>
      <c r="M16" s="122"/>
      <c r="N16" s="122"/>
      <c r="O16" s="122"/>
      <c r="P16" s="122"/>
      <c r="Q16" s="122"/>
    </row>
    <row r="17" spans="1:17" x14ac:dyDescent="0.15">
      <c r="B17" s="46" t="s">
        <v>1071</v>
      </c>
      <c r="C17" s="47">
        <f>COUNTIFS(Data!$D$2:$D$246,"Caucasian")</f>
        <v>97</v>
      </c>
      <c r="D17" s="82">
        <f>C17/$C$7</f>
        <v>0.39591836734693875</v>
      </c>
      <c r="E17" s="48">
        <f>COUNTIFS(Data!$D$2:$D$246,"Caucasian",Data!$AE$2:$AE$246,"Yes")</f>
        <v>27</v>
      </c>
      <c r="F17" s="56">
        <f>E17/$E$7</f>
        <v>0.42857142857142855</v>
      </c>
      <c r="G17" s="48">
        <f>COUNTIFS(Data!$D$2:$D$246,"Caucasian",Data!$AE$2:$AE$246,"No")</f>
        <v>70</v>
      </c>
      <c r="H17" s="113">
        <f>G17/$G$7</f>
        <v>0.38461538461538464</v>
      </c>
      <c r="J17" s="122">
        <f t="shared" ref="J17:J20" si="0">H17</f>
        <v>0.38461538461538464</v>
      </c>
      <c r="K17" s="122">
        <f t="shared" ref="K17:K20" si="1">F17</f>
        <v>0.42857142857142855</v>
      </c>
      <c r="L17" s="122">
        <f t="shared" ref="L17:L20" si="2">D17</f>
        <v>0.39591836734693875</v>
      </c>
      <c r="M17" s="122">
        <f t="shared" ref="M17:M20" si="3">1-L17</f>
        <v>0.60408163265306125</v>
      </c>
      <c r="N17" s="122">
        <f t="shared" ref="N17:N20" si="4">1/$G$7</f>
        <v>5.4945054945054949E-3</v>
      </c>
      <c r="O17" s="122">
        <f t="shared" ref="O17:O20" si="5">1/$E$7</f>
        <v>1.5873015873015872E-2</v>
      </c>
      <c r="P17" s="122">
        <f t="shared" ref="P17:P20" si="6">(J17-K17)/SQRT(L17*M17*(N17+O17))</f>
        <v>-0.61488073333179449</v>
      </c>
      <c r="Q17" s="122">
        <f>(1-NORMSDIST(ABS(P17)))*2</f>
        <v>0.53863348747199091</v>
      </c>
    </row>
    <row r="18" spans="1:17" x14ac:dyDescent="0.15">
      <c r="B18" s="49" t="s">
        <v>1072</v>
      </c>
      <c r="C18" s="50">
        <f>COUNTIFS(Data!$D$2:$D$246,"Black")</f>
        <v>125</v>
      </c>
      <c r="D18" s="54">
        <f>C18/$C$7</f>
        <v>0.51020408163265307</v>
      </c>
      <c r="E18" s="51">
        <f>COUNTIFS(Data!$D$2:$D$246,"Black",Data!$AE$2:$AE$246,"Yes")</f>
        <v>31</v>
      </c>
      <c r="F18" s="57">
        <f>E18/$E$7</f>
        <v>0.49206349206349204</v>
      </c>
      <c r="G18" s="51">
        <f>COUNTIFS(Data!$D$2:$D$246,"Black",Data!$AE$2:$AE$246,"No")</f>
        <v>94</v>
      </c>
      <c r="H18" s="113">
        <f t="shared" ref="H18:H31" si="7">G18/$G$7</f>
        <v>0.51648351648351654</v>
      </c>
      <c r="J18" s="122">
        <f t="shared" si="0"/>
        <v>0.51648351648351654</v>
      </c>
      <c r="K18" s="122">
        <f t="shared" si="1"/>
        <v>0.49206349206349204</v>
      </c>
      <c r="L18" s="122">
        <f t="shared" si="2"/>
        <v>0.51020408163265307</v>
      </c>
      <c r="M18" s="122">
        <f t="shared" si="3"/>
        <v>0.48979591836734693</v>
      </c>
      <c r="N18" s="122">
        <f t="shared" si="4"/>
        <v>5.4945054945054949E-3</v>
      </c>
      <c r="O18" s="122">
        <f t="shared" si="5"/>
        <v>1.5873015873015872E-2</v>
      </c>
      <c r="P18" s="122">
        <f t="shared" si="6"/>
        <v>0.33418694121840309</v>
      </c>
      <c r="Q18" s="122">
        <f t="shared" ref="Q18:Q20" si="8">(1-NORMSDIST(ABS(P18)))*2</f>
        <v>0.73823849749500159</v>
      </c>
    </row>
    <row r="19" spans="1:17" x14ac:dyDescent="0.15">
      <c r="B19" s="49" t="s">
        <v>1073</v>
      </c>
      <c r="C19" s="50">
        <f>COUNTIFS(Data!$D$2:$D$246,"Hispanic")</f>
        <v>20</v>
      </c>
      <c r="D19" s="54">
        <f>C19/$C$7</f>
        <v>8.1632653061224483E-2</v>
      </c>
      <c r="E19" s="51">
        <f>COUNTIFS(Data!$D$2:$D$246,"Hispanic",Data!$AE$2:$AE$246,"Yes")</f>
        <v>5</v>
      </c>
      <c r="F19" s="57">
        <f>E19/$E$7</f>
        <v>7.9365079365079361E-2</v>
      </c>
      <c r="G19" s="51">
        <f>COUNTIFS(Data!$D$2:$D$246,"Hispanic",Data!$AE$2:$AE$246,"No")</f>
        <v>15</v>
      </c>
      <c r="H19" s="113">
        <f t="shared" si="7"/>
        <v>8.2417582417582416E-2</v>
      </c>
      <c r="J19" s="122">
        <f t="shared" si="0"/>
        <v>8.2417582417582416E-2</v>
      </c>
      <c r="K19" s="122">
        <f t="shared" si="1"/>
        <v>7.9365079365079361E-2</v>
      </c>
      <c r="L19" s="122">
        <f t="shared" si="2"/>
        <v>8.1632653061224483E-2</v>
      </c>
      <c r="M19" s="122">
        <f t="shared" si="3"/>
        <v>0.91836734693877553</v>
      </c>
      <c r="N19" s="122">
        <f t="shared" si="4"/>
        <v>5.4945054945054949E-3</v>
      </c>
      <c r="O19" s="122">
        <f t="shared" si="5"/>
        <v>1.5873015873015872E-2</v>
      </c>
      <c r="P19" s="122">
        <f t="shared" si="6"/>
        <v>7.6267385887071645E-2</v>
      </c>
      <c r="Q19" s="122">
        <f t="shared" si="8"/>
        <v>0.93920637253833816</v>
      </c>
    </row>
    <row r="20" spans="1:17" x14ac:dyDescent="0.15">
      <c r="B20" s="83" t="s">
        <v>1074</v>
      </c>
      <c r="C20" s="84">
        <f>COUNTIFS(Data!$D$2:$D$246,"Other")+COUNTIFS(Data!$D$2:$D$246,"Native American")</f>
        <v>3</v>
      </c>
      <c r="D20" s="85">
        <f>C20/$C$7</f>
        <v>1.2244897959183673E-2</v>
      </c>
      <c r="E20" s="86">
        <f>COUNTIFS(Data!$D$2:$D$246,"Other",Data!$AE$2:$AE$246,"Yes")+COUNTIFS(Data!$D$2:$D$246,"Native American",Data!$AE$2:$AE$246,"Yes")</f>
        <v>0</v>
      </c>
      <c r="F20" s="87">
        <f>E20/E7</f>
        <v>0</v>
      </c>
      <c r="G20" s="119">
        <f>COUNTIFS(Data!$D$2:$D$246,"Other",Data!$AE$2:$AE$246,"No")+COUNTIFS(Data!$D$2:$D$246,"Native American",Data!$AE$2:$AE$246,"No")</f>
        <v>3</v>
      </c>
      <c r="H20" s="113">
        <f t="shared" si="7"/>
        <v>1.6483516483516484E-2</v>
      </c>
      <c r="J20" s="122">
        <f t="shared" si="0"/>
        <v>1.6483516483516484E-2</v>
      </c>
      <c r="K20" s="122">
        <f t="shared" si="1"/>
        <v>0</v>
      </c>
      <c r="L20" s="122">
        <f t="shared" si="2"/>
        <v>1.2244897959183673E-2</v>
      </c>
      <c r="M20" s="122">
        <f t="shared" si="3"/>
        <v>0.98775510204081629</v>
      </c>
      <c r="N20" s="122">
        <f t="shared" si="4"/>
        <v>5.4945054945054949E-3</v>
      </c>
      <c r="O20" s="122">
        <f t="shared" si="5"/>
        <v>1.5873015873015872E-2</v>
      </c>
      <c r="P20" s="122">
        <f t="shared" si="6"/>
        <v>1.025346296920097</v>
      </c>
      <c r="Q20" s="122">
        <f t="shared" si="8"/>
        <v>0.30519981805078711</v>
      </c>
    </row>
    <row r="21" spans="1:17" x14ac:dyDescent="0.15">
      <c r="A21" s="30" t="s">
        <v>1087</v>
      </c>
      <c r="B21" s="62" t="s">
        <v>881</v>
      </c>
      <c r="C21" s="71"/>
      <c r="D21" s="68"/>
      <c r="E21" s="65"/>
      <c r="F21" s="70"/>
      <c r="G21" s="65"/>
      <c r="H21" s="117"/>
      <c r="J21" s="122"/>
      <c r="K21" s="122"/>
      <c r="L21" s="122"/>
      <c r="M21" s="122"/>
      <c r="N21" s="122"/>
      <c r="O21" s="122"/>
      <c r="P21" s="122"/>
      <c r="Q21" s="122"/>
    </row>
    <row r="22" spans="1:17" x14ac:dyDescent="0.15">
      <c r="B22" s="46" t="s">
        <v>1076</v>
      </c>
      <c r="C22" s="47">
        <f>SUM(Data!$K$2:$K$246)</f>
        <v>185</v>
      </c>
      <c r="D22" s="82">
        <f>C22/$C$7</f>
        <v>0.75510204081632648</v>
      </c>
      <c r="E22" s="48">
        <f>SUMIFS(Data!$K$2:$K$246,Data!$AE$2:$AE$246,"Yes")</f>
        <v>51</v>
      </c>
      <c r="F22" s="56">
        <f>E22/$E$7</f>
        <v>0.80952380952380953</v>
      </c>
      <c r="G22" s="48">
        <f>SUMIFS(Data!$K$2:$K$246,Data!$AE$2:$AE$246,"No")</f>
        <v>134</v>
      </c>
      <c r="H22" s="113">
        <f t="shared" si="7"/>
        <v>0.73626373626373631</v>
      </c>
      <c r="J22" s="122">
        <f t="shared" ref="J22:J25" si="9">H22</f>
        <v>0.73626373626373631</v>
      </c>
      <c r="K22" s="122">
        <f t="shared" ref="K22:K25" si="10">F22</f>
        <v>0.80952380952380953</v>
      </c>
      <c r="L22" s="122">
        <f t="shared" ref="L22:L25" si="11">D22</f>
        <v>0.75510204081632648</v>
      </c>
      <c r="M22" s="122">
        <f t="shared" ref="M22:M32" si="12">1-L22</f>
        <v>0.24489795918367352</v>
      </c>
      <c r="N22" s="122">
        <f t="shared" ref="N22:N25" si="13">1/$G$7</f>
        <v>5.4945054945054949E-3</v>
      </c>
      <c r="O22" s="122">
        <f t="shared" ref="O22:O25" si="14">1/$E$7</f>
        <v>1.5873015873015872E-2</v>
      </c>
      <c r="P22" s="122">
        <f t="shared" ref="P22:P25" si="15">(J22-K22)/SQRT(L22*M22*(N22+O22))</f>
        <v>-1.1654532844697623</v>
      </c>
      <c r="Q22" s="122">
        <f t="shared" ref="Q22:Q25" si="16">(1-NORMSDIST(ABS(P22)))*2</f>
        <v>0.24383555937874535</v>
      </c>
    </row>
    <row r="23" spans="1:17" x14ac:dyDescent="0.15">
      <c r="B23" s="49" t="s">
        <v>1077</v>
      </c>
      <c r="C23" s="50">
        <f>SUM(Data!$L$2:$L$246)</f>
        <v>92</v>
      </c>
      <c r="D23" s="54">
        <f>C23/$C$7</f>
        <v>0.37551020408163266</v>
      </c>
      <c r="E23" s="51">
        <f>SUMIFS(Data!$L$2:$L$246,Data!$AE$2:$AE$246,"Yes")</f>
        <v>36</v>
      </c>
      <c r="F23" s="57">
        <f>E23/$E$7</f>
        <v>0.5714285714285714</v>
      </c>
      <c r="G23" s="51">
        <f>SUMIFS(Data!$L$2:$L$246,Data!$AE$2:$AE$246,"No")</f>
        <v>56</v>
      </c>
      <c r="H23" s="113">
        <f t="shared" si="7"/>
        <v>0.30769230769230771</v>
      </c>
      <c r="J23" s="122">
        <f t="shared" si="9"/>
        <v>0.30769230769230771</v>
      </c>
      <c r="K23" s="122">
        <f t="shared" si="10"/>
        <v>0.5714285714285714</v>
      </c>
      <c r="L23" s="122">
        <f t="shared" si="11"/>
        <v>0.37551020408163266</v>
      </c>
      <c r="M23" s="122">
        <f t="shared" si="12"/>
        <v>0.62448979591836729</v>
      </c>
      <c r="N23" s="122">
        <f t="shared" si="13"/>
        <v>5.4945054945054949E-3</v>
      </c>
      <c r="O23" s="122">
        <f t="shared" si="14"/>
        <v>1.5873015873015872E-2</v>
      </c>
      <c r="P23" s="122">
        <f t="shared" si="15"/>
        <v>-3.7257973649043432</v>
      </c>
      <c r="Q23" s="138">
        <f t="shared" si="16"/>
        <v>1.9469877087363585E-4</v>
      </c>
    </row>
    <row r="24" spans="1:17" x14ac:dyDescent="0.15">
      <c r="B24" s="49" t="s">
        <v>1078</v>
      </c>
      <c r="C24" s="50">
        <f>COUNTIFS(Data!$K$2:$K$246,1,Data!$L$2:$L$246,1)</f>
        <v>51</v>
      </c>
      <c r="D24" s="54">
        <f>C24/$C$7</f>
        <v>0.20816326530612245</v>
      </c>
      <c r="E24" s="51">
        <f>COUNTIFS(Data!$AE$2:$AE$246,"Yes",Data!$K$2:$K$246,1,Data!$L$2:$L$246,1)</f>
        <v>26</v>
      </c>
      <c r="F24" s="57">
        <f>E24/E7</f>
        <v>0.41269841269841268</v>
      </c>
      <c r="G24" s="51">
        <f>COUNTIFS(Data!$AE$2:$AE$246,"No",Data!$K$2:$K$246,1,Data!$L$2:$L$246,1)</f>
        <v>25</v>
      </c>
      <c r="H24" s="113">
        <f t="shared" si="7"/>
        <v>0.13736263736263737</v>
      </c>
      <c r="J24" s="122">
        <f t="shared" si="9"/>
        <v>0.13736263736263737</v>
      </c>
      <c r="K24" s="122">
        <f t="shared" si="10"/>
        <v>0.41269841269841268</v>
      </c>
      <c r="L24" s="122">
        <f t="shared" si="11"/>
        <v>0.20816326530612245</v>
      </c>
      <c r="M24" s="122">
        <f t="shared" si="12"/>
        <v>0.7918367346938775</v>
      </c>
      <c r="N24" s="122">
        <f t="shared" si="13"/>
        <v>5.4945054945054949E-3</v>
      </c>
      <c r="O24" s="122">
        <f t="shared" si="14"/>
        <v>1.5873015873015872E-2</v>
      </c>
      <c r="P24" s="122">
        <f t="shared" si="15"/>
        <v>-4.6394414934496861</v>
      </c>
      <c r="Q24" s="138">
        <f t="shared" si="16"/>
        <v>3.4935201791430615E-6</v>
      </c>
    </row>
    <row r="25" spans="1:17" x14ac:dyDescent="0.15">
      <c r="B25" s="83" t="s">
        <v>1079</v>
      </c>
      <c r="C25" s="88">
        <f>COUNTIFS(Data!$K$2:$K$246,0,Data!$L$2:$L$246,0)</f>
        <v>19</v>
      </c>
      <c r="D25" s="85">
        <f>C25/$C$7</f>
        <v>7.7551020408163265E-2</v>
      </c>
      <c r="E25" s="89">
        <f>COUNTIFS(Data!$AE$2:$AE$246,"Yes",Data!$K$2:$K$246,0,Data!$L$2:$L$246,0)</f>
        <v>2</v>
      </c>
      <c r="F25" s="90">
        <f>E25/E7</f>
        <v>3.1746031746031744E-2</v>
      </c>
      <c r="G25" s="89">
        <f>COUNTIFS(Data!$AE$2:$AE$246,"No",Data!$K$2:$K$246,0,Data!$L$2:$L$246,0)</f>
        <v>17</v>
      </c>
      <c r="H25" s="113">
        <f t="shared" si="7"/>
        <v>9.3406593406593408E-2</v>
      </c>
      <c r="J25" s="122">
        <f t="shared" si="9"/>
        <v>9.3406593406593408E-2</v>
      </c>
      <c r="K25" s="122">
        <f t="shared" si="10"/>
        <v>3.1746031746031744E-2</v>
      </c>
      <c r="L25" s="122">
        <f t="shared" si="11"/>
        <v>7.7551020408163265E-2</v>
      </c>
      <c r="M25" s="122">
        <f t="shared" si="12"/>
        <v>0.92244897959183669</v>
      </c>
      <c r="N25" s="122">
        <f t="shared" si="13"/>
        <v>5.4945054945054949E-3</v>
      </c>
      <c r="O25" s="122">
        <f t="shared" si="14"/>
        <v>1.5873015873015872E-2</v>
      </c>
      <c r="P25" s="122">
        <f t="shared" si="15"/>
        <v>1.5771226436975876</v>
      </c>
      <c r="Q25" s="122">
        <f t="shared" si="16"/>
        <v>0.11476730790207101</v>
      </c>
    </row>
    <row r="26" spans="1:17" x14ac:dyDescent="0.15">
      <c r="A26" s="30" t="s">
        <v>1087</v>
      </c>
      <c r="B26" s="62" t="s">
        <v>14</v>
      </c>
      <c r="C26" s="71"/>
      <c r="D26" s="68"/>
      <c r="E26" s="65"/>
      <c r="F26" s="70"/>
      <c r="G26" s="65"/>
      <c r="H26" s="117"/>
      <c r="J26" s="122"/>
      <c r="K26" s="122"/>
      <c r="L26" s="122"/>
      <c r="M26" s="122"/>
      <c r="N26" s="122"/>
      <c r="O26" s="122"/>
      <c r="P26" s="122"/>
      <c r="Q26" s="122"/>
    </row>
    <row r="27" spans="1:17" x14ac:dyDescent="0.15">
      <c r="B27" s="46" t="s">
        <v>1080</v>
      </c>
      <c r="C27" s="47">
        <f>SUM(Data!$U$2:$U$246)</f>
        <v>21</v>
      </c>
      <c r="D27" s="82">
        <f>C27/$C$7</f>
        <v>8.5714285714285715E-2</v>
      </c>
      <c r="E27" s="48">
        <f>SUMIFS(Data!$U$2:$U$246,Data!$AE$2:$AE$246,"Yes")</f>
        <v>8</v>
      </c>
      <c r="F27" s="56">
        <f>E27/$E$7</f>
        <v>0.12698412698412698</v>
      </c>
      <c r="G27" s="48">
        <f>SUMIFS(Data!$U$2:$U$246,Data!$AE$2:$AE$246,"No")</f>
        <v>13</v>
      </c>
      <c r="H27" s="113">
        <f t="shared" si="7"/>
        <v>7.1428571428571425E-2</v>
      </c>
      <c r="J27" s="122">
        <f t="shared" ref="J27:J32" si="17">H27</f>
        <v>7.1428571428571425E-2</v>
      </c>
      <c r="K27" s="122">
        <f t="shared" ref="K27:K32" si="18">F27</f>
        <v>0.12698412698412698</v>
      </c>
      <c r="L27" s="122">
        <f t="shared" ref="L27:L32" si="19">D27</f>
        <v>8.5714285714285715E-2</v>
      </c>
      <c r="M27" s="122">
        <f t="shared" si="12"/>
        <v>0.91428571428571426</v>
      </c>
      <c r="N27" s="122">
        <f t="shared" ref="N27:N32" si="20">1/$G$7</f>
        <v>5.4945054945054949E-3</v>
      </c>
      <c r="O27" s="122">
        <f t="shared" ref="O27:O32" si="21">1/$E$7</f>
        <v>1.5873015873015872E-2</v>
      </c>
      <c r="P27" s="122">
        <f t="shared" ref="P27:P32" si="22">(J27-K27)/SQRT(L27*M27*(N27+O27))</f>
        <v>-1.357634448699758</v>
      </c>
      <c r="Q27" s="122">
        <f t="shared" ref="Q27:Q32" si="23">(1-NORMSDIST(ABS(P27)))*2</f>
        <v>0.17457970634717057</v>
      </c>
    </row>
    <row r="28" spans="1:17" x14ac:dyDescent="0.15">
      <c r="B28" s="49" t="s">
        <v>1095</v>
      </c>
      <c r="C28" s="50">
        <f>SUM(Data!$V$2:$V$246)</f>
        <v>27</v>
      </c>
      <c r="D28" s="54">
        <f>C28/$C$7</f>
        <v>0.11020408163265306</v>
      </c>
      <c r="E28" s="51">
        <f>SUMIFS(Data!$V$2:$V$246,Data!$AE$2:$AE$246,"Yes")</f>
        <v>10</v>
      </c>
      <c r="F28" s="57">
        <f>E28/$E$7</f>
        <v>0.15873015873015872</v>
      </c>
      <c r="G28" s="51">
        <f>SUMIFS(Data!$V$2:$V$246,Data!$AE$2:$AE$246,"No")</f>
        <v>17</v>
      </c>
      <c r="H28" s="113">
        <f t="shared" si="7"/>
        <v>9.3406593406593408E-2</v>
      </c>
      <c r="J28" s="122">
        <f t="shared" si="17"/>
        <v>9.3406593406593408E-2</v>
      </c>
      <c r="K28" s="122">
        <f t="shared" si="18"/>
        <v>0.15873015873015872</v>
      </c>
      <c r="L28" s="122">
        <f t="shared" si="19"/>
        <v>0.11020408163265306</v>
      </c>
      <c r="M28" s="122">
        <f t="shared" si="12"/>
        <v>0.88979591836734695</v>
      </c>
      <c r="N28" s="122">
        <f t="shared" si="20"/>
        <v>5.4945054945054949E-3</v>
      </c>
      <c r="O28" s="122">
        <f t="shared" si="21"/>
        <v>1.5873015873015872E-2</v>
      </c>
      <c r="P28" s="122">
        <f t="shared" si="22"/>
        <v>-1.4270814542916921</v>
      </c>
      <c r="Q28" s="122">
        <f t="shared" si="23"/>
        <v>0.15355641746801219</v>
      </c>
    </row>
    <row r="29" spans="1:17" x14ac:dyDescent="0.15">
      <c r="B29" s="49" t="s">
        <v>1081</v>
      </c>
      <c r="C29" s="50">
        <f>SUM(Data!$W$2:$W$246)</f>
        <v>44</v>
      </c>
      <c r="D29" s="54">
        <f>C29/$C$7</f>
        <v>0.17959183673469387</v>
      </c>
      <c r="E29" s="51">
        <f>SUMIFS(Data!$W$2:$W$246,Data!$AE$2:$AE$246,"Yes")</f>
        <v>13</v>
      </c>
      <c r="F29" s="57">
        <f>E29/$E$7</f>
        <v>0.20634920634920634</v>
      </c>
      <c r="G29" s="51">
        <f>SUMIFS(Data!$W$2:$W$246,Data!$AE$2:$AE$246,"No")</f>
        <v>31</v>
      </c>
      <c r="H29" s="113">
        <f t="shared" si="7"/>
        <v>0.17032967032967034</v>
      </c>
      <c r="J29" s="122">
        <f t="shared" si="17"/>
        <v>0.17032967032967034</v>
      </c>
      <c r="K29" s="122">
        <f t="shared" si="18"/>
        <v>0.20634920634920634</v>
      </c>
      <c r="L29" s="122">
        <f t="shared" si="19"/>
        <v>0.17959183673469387</v>
      </c>
      <c r="M29" s="122">
        <f t="shared" si="12"/>
        <v>0.82040816326530619</v>
      </c>
      <c r="N29" s="122">
        <f t="shared" si="20"/>
        <v>5.4945054945054949E-3</v>
      </c>
      <c r="O29" s="122">
        <f t="shared" si="21"/>
        <v>1.5873015873015872E-2</v>
      </c>
      <c r="P29" s="122">
        <f t="shared" si="22"/>
        <v>-0.64195229847759216</v>
      </c>
      <c r="Q29" s="122">
        <f t="shared" si="23"/>
        <v>0.52090415567201531</v>
      </c>
    </row>
    <row r="30" spans="1:17" x14ac:dyDescent="0.15">
      <c r="B30" s="49" t="s">
        <v>1082</v>
      </c>
      <c r="C30" s="50">
        <f>SUM(Data!$X$2:$X$246)</f>
        <v>28</v>
      </c>
      <c r="D30" s="54">
        <f>C30/$C$7</f>
        <v>0.11428571428571428</v>
      </c>
      <c r="E30" s="51">
        <f>SUMIFS(Data!$X$2:$X$246,Data!$AE$2:$AE$246,"Yes")</f>
        <v>4</v>
      </c>
      <c r="F30" s="57">
        <f>E30/$E$7</f>
        <v>6.3492063492063489E-2</v>
      </c>
      <c r="G30" s="51">
        <f>SUMIFS(Data!$X$2:$X$246,Data!$AE$2:$AE$246,"No")</f>
        <v>24</v>
      </c>
      <c r="H30" s="113">
        <f t="shared" si="7"/>
        <v>0.13186813186813187</v>
      </c>
      <c r="J30" s="122">
        <f t="shared" si="17"/>
        <v>0.13186813186813187</v>
      </c>
      <c r="K30" s="122">
        <f t="shared" si="18"/>
        <v>6.3492063492063489E-2</v>
      </c>
      <c r="L30" s="122">
        <f t="shared" si="19"/>
        <v>0.11428571428571428</v>
      </c>
      <c r="M30" s="122">
        <f t="shared" si="12"/>
        <v>0.88571428571428568</v>
      </c>
      <c r="N30" s="122">
        <f t="shared" si="20"/>
        <v>5.4945054945054949E-3</v>
      </c>
      <c r="O30" s="122">
        <f t="shared" si="21"/>
        <v>1.5873015873015872E-2</v>
      </c>
      <c r="P30" s="122">
        <f t="shared" si="22"/>
        <v>1.4702265242246773</v>
      </c>
      <c r="Q30" s="122">
        <f t="shared" si="23"/>
        <v>0.14150041325459517</v>
      </c>
    </row>
    <row r="31" spans="1:17" x14ac:dyDescent="0.15">
      <c r="B31" s="83" t="s">
        <v>1083</v>
      </c>
      <c r="C31" s="88">
        <f>COUNTIFS(Data!$Y$2:$Y$246,"&gt;=25")</f>
        <v>52</v>
      </c>
      <c r="D31" s="85">
        <f>C31/$C$7</f>
        <v>0.21224489795918366</v>
      </c>
      <c r="E31" s="89">
        <f>COUNTIFS(Data!$AE$2:$AE$246,"Yes",Data!$Y$2:$Y$246,"&gt;=25")</f>
        <v>13</v>
      </c>
      <c r="F31" s="90">
        <f>E31/$E$7</f>
        <v>0.20634920634920634</v>
      </c>
      <c r="G31" s="89">
        <f>COUNTIFS(Data!$AE$2:$AE$246,"No",Data!$Y$2:$Y$246,"&gt;=25")</f>
        <v>39</v>
      </c>
      <c r="H31" s="113">
        <f t="shared" si="7"/>
        <v>0.21428571428571427</v>
      </c>
      <c r="J31" s="122">
        <f t="shared" si="17"/>
        <v>0.21428571428571427</v>
      </c>
      <c r="K31" s="122">
        <f t="shared" si="18"/>
        <v>0.20634920634920634</v>
      </c>
      <c r="L31" s="122">
        <f t="shared" si="19"/>
        <v>0.21224489795918366</v>
      </c>
      <c r="M31" s="122">
        <f t="shared" si="12"/>
        <v>0.78775510204081634</v>
      </c>
      <c r="N31" s="122">
        <f t="shared" si="20"/>
        <v>5.4945054945054949E-3</v>
      </c>
      <c r="O31" s="122">
        <f t="shared" si="21"/>
        <v>1.5873015873015872E-2</v>
      </c>
      <c r="P31" s="122">
        <f t="shared" si="22"/>
        <v>0.13278167396841242</v>
      </c>
      <c r="Q31" s="122">
        <f t="shared" si="23"/>
        <v>0.89436604806574227</v>
      </c>
    </row>
    <row r="32" spans="1:17" x14ac:dyDescent="0.15">
      <c r="A32" s="30" t="s">
        <v>1087</v>
      </c>
      <c r="B32" s="62" t="s">
        <v>1103</v>
      </c>
      <c r="C32" s="63">
        <f>SUM(Data!$I$2:$I$246)</f>
        <v>62</v>
      </c>
      <c r="D32" s="64">
        <f>C32/C7</f>
        <v>0.2530612244897959</v>
      </c>
      <c r="E32" s="65">
        <f>SUMIFS(Data!$I$2:$I$246,Data!$AE$2:$AE$246,"Yes")</f>
        <v>22</v>
      </c>
      <c r="F32" s="66">
        <f>E32/E7</f>
        <v>0.34920634920634919</v>
      </c>
      <c r="G32" s="65">
        <f>SUMIFS(Data!$I$2:$I$246,Data!$AE$2:$AE$246,"No")</f>
        <v>40</v>
      </c>
      <c r="H32" s="114">
        <f>G32/G7</f>
        <v>0.21978021978021978</v>
      </c>
      <c r="J32" s="122">
        <f t="shared" si="17"/>
        <v>0.21978021978021978</v>
      </c>
      <c r="K32" s="122">
        <f t="shared" si="18"/>
        <v>0.34920634920634919</v>
      </c>
      <c r="L32" s="122">
        <f t="shared" si="19"/>
        <v>0.2530612244897959</v>
      </c>
      <c r="M32" s="122">
        <f t="shared" si="12"/>
        <v>0.74693877551020416</v>
      </c>
      <c r="N32" s="122">
        <f t="shared" si="20"/>
        <v>5.4945054945054949E-3</v>
      </c>
      <c r="O32" s="122">
        <f t="shared" si="21"/>
        <v>1.5873015873015872E-2</v>
      </c>
      <c r="P32" s="122">
        <f t="shared" si="22"/>
        <v>-2.0365242451165804</v>
      </c>
      <c r="Q32" s="138">
        <f t="shared" si="23"/>
        <v>4.1697741055719106E-2</v>
      </c>
    </row>
    <row r="33" spans="1:8" x14ac:dyDescent="0.15">
      <c r="A33" s="30" t="s">
        <v>1087</v>
      </c>
      <c r="B33" s="62" t="s">
        <v>1088</v>
      </c>
      <c r="C33" s="71"/>
      <c r="D33" s="68"/>
      <c r="E33" s="65"/>
      <c r="F33" s="70"/>
      <c r="G33" s="65"/>
      <c r="H33" s="117"/>
    </row>
    <row r="34" spans="1:8" x14ac:dyDescent="0.15">
      <c r="B34" s="30" t="s">
        <v>1089</v>
      </c>
      <c r="C34" s="41">
        <f>AVERAGE(Data!$S$2:$S$246)</f>
        <v>12.008163265306122</v>
      </c>
      <c r="D34" s="133"/>
      <c r="E34" s="45">
        <f>AVERAGEIF(Data!$AE$2:$AE$246,"Yes",Data!$S$2:$S$246)</f>
        <v>12.126984126984127</v>
      </c>
      <c r="F34" s="134"/>
      <c r="G34" s="45">
        <f>AVERAGEIF(Data!$AE$2:$AE$246,"No",Data!$S$2:$S$246)</f>
        <v>11.967032967032967</v>
      </c>
      <c r="H34" s="135"/>
    </row>
    <row r="35" spans="1:8" x14ac:dyDescent="0.15">
      <c r="B35" s="30" t="s">
        <v>1090</v>
      </c>
      <c r="C35" s="42">
        <f>SUM(Data!$S$2:$S$246)</f>
        <v>2942</v>
      </c>
      <c r="D35" s="133"/>
      <c r="E35" s="44">
        <f>SUMIFS(Data!$S$2:$S$246,Data!$AE$2:$AE$246,"Yes")</f>
        <v>764</v>
      </c>
      <c r="F35" s="134"/>
      <c r="G35" s="44">
        <f>SUMIFS(Data!$S$2:$S$246,Data!$AE$2:$AE$246,"No")</f>
        <v>2178</v>
      </c>
      <c r="H35" s="135"/>
    </row>
    <row r="36" spans="1:8" x14ac:dyDescent="0.15">
      <c r="C36" s="33"/>
      <c r="D36" s="34"/>
      <c r="G36" s="33"/>
      <c r="H36" s="34"/>
    </row>
    <row r="37" spans="1:8" x14ac:dyDescent="0.15">
      <c r="C37" s="33"/>
      <c r="D37" s="34"/>
      <c r="G37" s="33"/>
      <c r="H37" s="34"/>
    </row>
    <row r="38" spans="1:8" x14ac:dyDescent="0.15">
      <c r="C38" s="33"/>
      <c r="D38" s="34"/>
      <c r="G38" s="33"/>
      <c r="H38" s="34"/>
    </row>
    <row r="39" spans="1:8" x14ac:dyDescent="0.15">
      <c r="C39" s="33"/>
      <c r="D39" s="34"/>
      <c r="G39" s="33"/>
      <c r="H39" s="34"/>
    </row>
    <row r="40" spans="1:8" x14ac:dyDescent="0.15">
      <c r="C40" s="33"/>
      <c r="D40" s="34"/>
      <c r="G40" s="33"/>
      <c r="H40" s="34"/>
    </row>
    <row r="41" spans="1:8" x14ac:dyDescent="0.15">
      <c r="C41" s="33"/>
      <c r="D41" s="34"/>
      <c r="G41" s="33"/>
      <c r="H41" s="34"/>
    </row>
    <row r="42" spans="1:8" x14ac:dyDescent="0.15">
      <c r="C42" s="33"/>
      <c r="D42" s="34"/>
      <c r="G42" s="33"/>
      <c r="H42" s="34"/>
    </row>
    <row r="43" spans="1:8" x14ac:dyDescent="0.15">
      <c r="C43" s="33"/>
      <c r="D43" s="34"/>
      <c r="G43" s="33"/>
      <c r="H43" s="34"/>
    </row>
    <row r="44" spans="1:8" x14ac:dyDescent="0.15">
      <c r="C44" s="33"/>
      <c r="D44" s="34"/>
      <c r="G44" s="33"/>
      <c r="H44" s="34"/>
    </row>
    <row r="45" spans="1:8" x14ac:dyDescent="0.15">
      <c r="C45" s="33"/>
      <c r="D45" s="34"/>
      <c r="G45" s="33"/>
      <c r="H45" s="34"/>
    </row>
    <row r="46" spans="1:8" x14ac:dyDescent="0.15">
      <c r="C46" s="33"/>
      <c r="D46" s="34"/>
      <c r="G46" s="33"/>
      <c r="H46" s="34"/>
    </row>
    <row r="47" spans="1:8" x14ac:dyDescent="0.15">
      <c r="C47" s="33"/>
      <c r="D47" s="34"/>
      <c r="G47" s="33"/>
      <c r="H47" s="34"/>
    </row>
    <row r="48" spans="1:8" x14ac:dyDescent="0.15">
      <c r="C48" s="33"/>
      <c r="D48" s="34"/>
      <c r="G48" s="33"/>
      <c r="H48" s="34"/>
    </row>
    <row r="49" spans="3:8" x14ac:dyDescent="0.15">
      <c r="C49" s="33"/>
      <c r="D49" s="34"/>
      <c r="G49" s="33"/>
      <c r="H49" s="34"/>
    </row>
    <row r="50" spans="3:8" x14ac:dyDescent="0.15">
      <c r="C50" s="33"/>
      <c r="D50" s="34"/>
      <c r="G50" s="33"/>
      <c r="H50" s="34"/>
    </row>
    <row r="51" spans="3:8" x14ac:dyDescent="0.15">
      <c r="C51" s="33"/>
      <c r="D51" s="34"/>
      <c r="G51" s="33"/>
      <c r="H51" s="34"/>
    </row>
    <row r="52" spans="3:8" x14ac:dyDescent="0.15">
      <c r="C52" s="33"/>
      <c r="D52" s="34"/>
      <c r="G52" s="33"/>
      <c r="H52" s="34"/>
    </row>
    <row r="53" spans="3:8" x14ac:dyDescent="0.15">
      <c r="C53" s="33"/>
      <c r="D53" s="34"/>
      <c r="G53" s="33"/>
      <c r="H53" s="34"/>
    </row>
    <row r="54" spans="3:8" x14ac:dyDescent="0.15">
      <c r="C54" s="33"/>
      <c r="D54" s="34"/>
      <c r="G54" s="33"/>
      <c r="H54" s="34"/>
    </row>
    <row r="55" spans="3:8" x14ac:dyDescent="0.15">
      <c r="C55" s="33"/>
      <c r="D55" s="34"/>
      <c r="G55" s="33"/>
      <c r="H55" s="34"/>
    </row>
    <row r="56" spans="3:8" x14ac:dyDescent="0.15">
      <c r="C56" s="33"/>
      <c r="D56" s="34"/>
      <c r="G56" s="33"/>
      <c r="H56" s="34"/>
    </row>
    <row r="57" spans="3:8" x14ac:dyDescent="0.15">
      <c r="C57" s="33"/>
      <c r="D57" s="34"/>
      <c r="G57" s="33"/>
      <c r="H57" s="34"/>
    </row>
    <row r="58" spans="3:8" x14ac:dyDescent="0.15">
      <c r="C58" s="33"/>
      <c r="D58" s="34"/>
      <c r="G58" s="33"/>
      <c r="H58" s="34"/>
    </row>
    <row r="59" spans="3:8" x14ac:dyDescent="0.15">
      <c r="C59" s="33"/>
      <c r="D59" s="34"/>
      <c r="G59" s="33"/>
      <c r="H59" s="34"/>
    </row>
    <row r="60" spans="3:8" x14ac:dyDescent="0.15">
      <c r="C60" s="33"/>
      <c r="D60" s="34"/>
      <c r="G60" s="33"/>
      <c r="H60" s="34"/>
    </row>
    <row r="61" spans="3:8" x14ac:dyDescent="0.15">
      <c r="C61" s="33"/>
      <c r="D61" s="34"/>
      <c r="G61" s="33"/>
      <c r="H61" s="34"/>
    </row>
    <row r="62" spans="3:8" x14ac:dyDescent="0.15">
      <c r="C62" s="33"/>
      <c r="D62" s="34"/>
      <c r="G62" s="33"/>
      <c r="H62" s="34"/>
    </row>
  </sheetData>
  <mergeCells count="2">
    <mergeCell ref="B1:F1"/>
    <mergeCell ref="B2:F2"/>
  </mergeCells>
  <phoneticPr fontId="9" type="noConversion"/>
  <printOptions horizontalCentered="1" headings="1"/>
  <pageMargins left="0.2" right="0.2" top="0.75" bottom="0.75" header="0.3" footer="0.3"/>
  <pageSetup scale="80" orientation="portrait" horizontalDpi="4294967292" verticalDpi="4294967292"/>
  <headerFooter>
    <oddHeader>&amp;L&amp;"Times New Roman Bold,Bold"&amp;12&amp;K000000Interrogated with Intellectual Disabilities: The Risks of False Confessions&amp;R&amp;"Times New Roman Bold,Bold"&amp;12&amp;K000000Schatz, Samson J.</oddHeader>
    <oddFooter>&amp;C&amp;"Calibri,Regular"&amp;K000000&amp;A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49"/>
  <sheetViews>
    <sheetView showGridLines="0" showRuler="0" zoomScalePageLayoutView="75" workbookViewId="0"/>
  </sheetViews>
  <sheetFormatPr baseColWidth="10" defaultColWidth="8.83203125" defaultRowHeight="18" customHeight="1" x14ac:dyDescent="0.2"/>
  <cols>
    <col min="1" max="1" width="12.5" style="25" customWidth="1"/>
    <col min="2" max="2" width="12.6640625" style="25" customWidth="1"/>
    <col min="3" max="3" width="4" style="9" bestFit="1" customWidth="1"/>
    <col min="4" max="4" width="13.5" style="26" bestFit="1" customWidth="1"/>
    <col min="5" max="5" width="6.5" style="26" bestFit="1" customWidth="1"/>
    <col min="6" max="6" width="8.1640625" style="26" bestFit="1" customWidth="1"/>
    <col min="7" max="7" width="15.83203125" style="26" bestFit="1" customWidth="1"/>
    <col min="8" max="8" width="11.5" style="26" bestFit="1" customWidth="1"/>
    <col min="9" max="9" width="7.5" style="26" customWidth="1"/>
    <col min="10" max="10" width="8.33203125" style="26" customWidth="1"/>
    <col min="11" max="11" width="8.33203125" style="26" bestFit="1" customWidth="1"/>
    <col min="12" max="12" width="6.33203125" style="26" customWidth="1"/>
    <col min="13" max="13" width="11.33203125" style="26" customWidth="1"/>
    <col min="14" max="14" width="15.33203125" style="26" customWidth="1"/>
    <col min="15" max="15" width="8.83203125" style="26" customWidth="1"/>
    <col min="16" max="16" width="8.6640625" style="26" bestFit="1" customWidth="1"/>
    <col min="17" max="17" width="8.1640625" style="26" bestFit="1" customWidth="1"/>
    <col min="18" max="18" width="8" style="26" bestFit="1" customWidth="1"/>
    <col min="19" max="20" width="6.33203125" style="26" bestFit="1" customWidth="1"/>
    <col min="21" max="21" width="5.6640625" style="26" bestFit="1" customWidth="1"/>
    <col min="22" max="22" width="5.5" style="26" bestFit="1" customWidth="1"/>
    <col min="23" max="23" width="3.83203125" style="26" bestFit="1" customWidth="1"/>
    <col min="24" max="24" width="10" style="26" bestFit="1" customWidth="1"/>
    <col min="25" max="25" width="8.83203125" style="27" bestFit="1" customWidth="1"/>
    <col min="26" max="26" width="20.1640625" style="26" bestFit="1" customWidth="1"/>
    <col min="27" max="27" width="8" style="26" bestFit="1" customWidth="1"/>
    <col min="28" max="28" width="6.1640625" style="26" bestFit="1" customWidth="1"/>
    <col min="29" max="29" width="5.83203125" style="26" bestFit="1" customWidth="1"/>
    <col min="30" max="30" width="7.5" style="26" bestFit="1" customWidth="1"/>
    <col min="31" max="31" width="7.1640625" style="26" customWidth="1"/>
    <col min="32" max="32" width="9.1640625" style="26" customWidth="1"/>
    <col min="33" max="33" width="28.83203125" style="29" customWidth="1"/>
    <col min="34" max="34" width="4.83203125" style="26" customWidth="1"/>
    <col min="35" max="35" width="19.6640625" style="26" customWidth="1"/>
    <col min="36" max="36" width="8.83203125" style="9"/>
    <col min="37" max="37" width="10.6640625" style="9" bestFit="1" customWidth="1"/>
    <col min="38" max="16384" width="8.83203125" style="9"/>
  </cols>
  <sheetData>
    <row r="1" spans="1:35" s="6" customFormat="1" ht="58.5" customHeight="1" x14ac:dyDescent="0.15">
      <c r="A1" s="2" t="s">
        <v>0</v>
      </c>
      <c r="B1" s="2" t="s">
        <v>1</v>
      </c>
      <c r="C1" s="2" t="s">
        <v>805</v>
      </c>
      <c r="D1" s="2" t="s">
        <v>2</v>
      </c>
      <c r="E1" s="2" t="s">
        <v>3</v>
      </c>
      <c r="F1" s="2" t="s">
        <v>4</v>
      </c>
      <c r="G1" s="2" t="s">
        <v>5</v>
      </c>
      <c r="H1" s="2" t="s">
        <v>6</v>
      </c>
      <c r="I1" s="2" t="s">
        <v>1104</v>
      </c>
      <c r="J1" s="2" t="s">
        <v>7</v>
      </c>
      <c r="K1" s="2" t="s">
        <v>882</v>
      </c>
      <c r="L1" s="2" t="s">
        <v>883</v>
      </c>
      <c r="M1" s="2" t="s">
        <v>8</v>
      </c>
      <c r="N1" s="2" t="s">
        <v>9</v>
      </c>
      <c r="O1" s="2" t="s">
        <v>10</v>
      </c>
      <c r="P1" s="2" t="s">
        <v>11</v>
      </c>
      <c r="Q1" s="2" t="s">
        <v>1056</v>
      </c>
      <c r="R1" s="2" t="s">
        <v>1055</v>
      </c>
      <c r="S1" s="2" t="s">
        <v>894</v>
      </c>
      <c r="T1" s="2" t="s">
        <v>13</v>
      </c>
      <c r="U1" s="2" t="s">
        <v>178</v>
      </c>
      <c r="V1" s="2" t="s">
        <v>1096</v>
      </c>
      <c r="W1" s="2" t="s">
        <v>94</v>
      </c>
      <c r="X1" s="2" t="s">
        <v>1084</v>
      </c>
      <c r="Y1" s="3" t="s">
        <v>891</v>
      </c>
      <c r="Z1" s="2" t="s">
        <v>14</v>
      </c>
      <c r="AA1" s="2" t="s">
        <v>15</v>
      </c>
      <c r="AB1" s="2" t="s">
        <v>809</v>
      </c>
      <c r="AC1" s="2" t="s">
        <v>876</v>
      </c>
      <c r="AD1" s="2" t="s">
        <v>878</v>
      </c>
      <c r="AE1" s="4" t="s">
        <v>811</v>
      </c>
      <c r="AF1" s="4" t="s">
        <v>1094</v>
      </c>
      <c r="AG1" s="4" t="s">
        <v>812</v>
      </c>
      <c r="AH1" s="2" t="s">
        <v>808</v>
      </c>
      <c r="AI1" s="5" t="s">
        <v>816</v>
      </c>
    </row>
    <row r="2" spans="1:35" ht="70" x14ac:dyDescent="0.2">
      <c r="A2" s="95" t="s">
        <v>16</v>
      </c>
      <c r="B2" s="95" t="s">
        <v>17</v>
      </c>
      <c r="C2" s="97">
        <v>17</v>
      </c>
      <c r="D2" s="98" t="s">
        <v>18</v>
      </c>
      <c r="E2" s="98" t="s">
        <v>19</v>
      </c>
      <c r="F2" s="98" t="s">
        <v>20</v>
      </c>
      <c r="G2" s="98" t="s">
        <v>21</v>
      </c>
      <c r="H2" s="98" t="s">
        <v>22</v>
      </c>
      <c r="I2" s="99">
        <f t="shared" ref="I2:I65" si="0">IF(IFERROR(SEARCH("P",J2),0)&gt;0,IF(AND(IFERROR(SEARCH("P",J2,SEARCH("P",J2)+1),0)=0,IFERROR(SEARCH("PH",J2),0)&gt;0),0,1),0)</f>
        <v>0</v>
      </c>
      <c r="J2" s="98" t="s">
        <v>23</v>
      </c>
      <c r="K2" s="100">
        <f>IF(IFERROR(SEARCH("Murder",$M2)&gt;0,0)&gt;0,1,IF(IFERROR(SEARCH("Manslaughter",$M2)&gt;0,0)&gt;0,1,0))</f>
        <v>1</v>
      </c>
      <c r="L2" s="100">
        <f>IF(IFERROR(SEARCH("Sex",$M2)&gt;0,0)&gt;0,1,IF(IFERROR(SEARCH("Rape",$M2)&gt;0,0)&gt;0,1,IF(IFERROR(SEARCH("Rape",$N2)&gt;0,0)&gt;0,1,IF(IFERROR(SEARCH("Rape",$N2)&gt;0,0)&gt;0,1,0))))</f>
        <v>1</v>
      </c>
      <c r="M2" s="98" t="s">
        <v>24</v>
      </c>
      <c r="N2" s="98" t="s">
        <v>25</v>
      </c>
      <c r="O2" s="101" t="s">
        <v>26</v>
      </c>
      <c r="P2" s="102">
        <v>1987</v>
      </c>
      <c r="Q2" s="103">
        <v>42046</v>
      </c>
      <c r="R2" s="97">
        <f t="shared" ref="R2:R65" si="1">YEAR(Q2)</f>
        <v>2015</v>
      </c>
      <c r="S2" s="97">
        <f t="shared" ref="S2:S65" si="2">R2-P2</f>
        <v>28</v>
      </c>
      <c r="T2" s="98" t="s">
        <v>28</v>
      </c>
      <c r="U2" s="100">
        <f t="shared" ref="U2:U65" si="3">IF(IFERROR(SEARCH("Death",$Z2)&gt;0,0)&gt;0,1,0)</f>
        <v>0</v>
      </c>
      <c r="V2" s="100">
        <f t="shared" ref="V2:V65" si="4">IF(IFERROR(SEARCH("Without",$Z2)&gt;0,0)&gt;0,1,0)</f>
        <v>1</v>
      </c>
      <c r="W2" s="100">
        <f t="shared" ref="W2:W65" si="5">IF($V2=1,0,IF(LEN(Z2)&gt;5,0,IF(IFERROR(SEARCH("Life",$Z2)&gt;0,0)&gt;0,1,0)))</f>
        <v>0</v>
      </c>
      <c r="X2" s="100">
        <f t="shared" ref="X2:X65" si="6">IF($V2=1,0,IF(W2=1,0,IF(IFERROR(SEARCH("Life",$Z2)&gt;0,0)&gt;0,1,0)))</f>
        <v>0</v>
      </c>
      <c r="Y2" s="104" t="str">
        <f>IF(U2=1,"Death",IF(V2+W2&gt;0,"Life",IF(X2=0,IF(IFERROR(SEARCH("to",Z2),0)&gt;0,VALUE(MID(Z2,4+SEARCH(" to ",Z2),2)),VALUE(LEFT(Z2,2))),"Life")))</f>
        <v>Life</v>
      </c>
      <c r="Z2" s="105" t="s">
        <v>29</v>
      </c>
      <c r="AA2" s="106">
        <v>42048</v>
      </c>
      <c r="AB2" s="100"/>
      <c r="AC2" s="107"/>
      <c r="AD2" s="107"/>
      <c r="AE2" s="100" t="s">
        <v>31</v>
      </c>
      <c r="AF2" s="100" t="s">
        <v>31</v>
      </c>
      <c r="AG2" s="107" t="s">
        <v>833</v>
      </c>
      <c r="AH2" s="107"/>
      <c r="AI2" s="107"/>
    </row>
    <row r="3" spans="1:35" ht="28" x14ac:dyDescent="0.2">
      <c r="A3" s="10" t="s">
        <v>33</v>
      </c>
      <c r="B3" s="10" t="s">
        <v>41</v>
      </c>
      <c r="C3" s="11">
        <v>12</v>
      </c>
      <c r="D3" s="12" t="s">
        <v>18</v>
      </c>
      <c r="E3" s="12" t="s">
        <v>19</v>
      </c>
      <c r="F3" s="12" t="s">
        <v>35</v>
      </c>
      <c r="G3" s="12" t="s">
        <v>42</v>
      </c>
      <c r="H3" s="12" t="s">
        <v>43</v>
      </c>
      <c r="I3" s="91">
        <f t="shared" si="0"/>
        <v>1</v>
      </c>
      <c r="J3" s="12" t="s">
        <v>44</v>
      </c>
      <c r="K3" s="17">
        <v>1</v>
      </c>
      <c r="L3" s="17">
        <v>0</v>
      </c>
      <c r="M3" s="12" t="s">
        <v>24</v>
      </c>
      <c r="N3" s="12"/>
      <c r="O3" s="92" t="s">
        <v>45</v>
      </c>
      <c r="P3" s="14">
        <v>2005</v>
      </c>
      <c r="Q3" s="15">
        <v>38820</v>
      </c>
      <c r="R3" s="11">
        <f t="shared" si="1"/>
        <v>2006</v>
      </c>
      <c r="S3" s="11">
        <f t="shared" si="2"/>
        <v>1</v>
      </c>
      <c r="T3" s="12" t="s">
        <v>47</v>
      </c>
      <c r="U3" s="17">
        <f t="shared" si="3"/>
        <v>0</v>
      </c>
      <c r="V3" s="17">
        <f t="shared" si="4"/>
        <v>0</v>
      </c>
      <c r="W3" s="17">
        <f t="shared" si="5"/>
        <v>0</v>
      </c>
      <c r="X3" s="17">
        <f t="shared" si="6"/>
        <v>0</v>
      </c>
      <c r="Y3" s="93">
        <v>1</v>
      </c>
      <c r="Z3" s="94" t="s">
        <v>48</v>
      </c>
      <c r="AA3" s="16">
        <v>40784</v>
      </c>
      <c r="AB3" s="17"/>
      <c r="AC3" s="13"/>
      <c r="AD3" s="13"/>
      <c r="AE3" s="100" t="s">
        <v>32</v>
      </c>
      <c r="AF3" s="100" t="s">
        <v>32</v>
      </c>
      <c r="AG3" s="13"/>
      <c r="AH3" s="13"/>
      <c r="AI3" s="13"/>
    </row>
    <row r="4" spans="1:35" ht="14" x14ac:dyDescent="0.2">
      <c r="A4" s="95" t="s">
        <v>33</v>
      </c>
      <c r="B4" s="95" t="s">
        <v>49</v>
      </c>
      <c r="C4" s="97">
        <v>26</v>
      </c>
      <c r="D4" s="98" t="s">
        <v>50</v>
      </c>
      <c r="E4" s="98" t="s">
        <v>19</v>
      </c>
      <c r="F4" s="98" t="s">
        <v>51</v>
      </c>
      <c r="G4" s="98" t="s">
        <v>52</v>
      </c>
      <c r="H4" s="98" t="s">
        <v>53</v>
      </c>
      <c r="I4" s="99">
        <f t="shared" si="0"/>
        <v>0</v>
      </c>
      <c r="J4" s="98" t="s">
        <v>54</v>
      </c>
      <c r="K4" s="100">
        <v>1</v>
      </c>
      <c r="L4" s="100">
        <v>0</v>
      </c>
      <c r="M4" s="98" t="s">
        <v>24</v>
      </c>
      <c r="N4" s="98"/>
      <c r="O4" s="101" t="s">
        <v>55</v>
      </c>
      <c r="P4" s="102">
        <v>1983</v>
      </c>
      <c r="Q4" s="103">
        <v>41771</v>
      </c>
      <c r="R4" s="97">
        <f t="shared" si="1"/>
        <v>2014</v>
      </c>
      <c r="S4" s="97">
        <f t="shared" si="2"/>
        <v>31</v>
      </c>
      <c r="T4" s="98" t="s">
        <v>57</v>
      </c>
      <c r="U4" s="100">
        <f t="shared" si="3"/>
        <v>0</v>
      </c>
      <c r="V4" s="100">
        <f t="shared" si="4"/>
        <v>1</v>
      </c>
      <c r="W4" s="100">
        <f t="shared" si="5"/>
        <v>0</v>
      </c>
      <c r="X4" s="100">
        <f t="shared" si="6"/>
        <v>0</v>
      </c>
      <c r="Y4" s="104" t="s">
        <v>94</v>
      </c>
      <c r="Z4" s="105" t="s">
        <v>29</v>
      </c>
      <c r="AA4" s="106">
        <v>41772</v>
      </c>
      <c r="AB4" s="100"/>
      <c r="AC4" s="107"/>
      <c r="AD4" s="107"/>
      <c r="AE4" s="100" t="s">
        <v>32</v>
      </c>
      <c r="AF4" s="100" t="s">
        <v>32</v>
      </c>
      <c r="AG4" s="107"/>
      <c r="AH4" s="107"/>
      <c r="AI4" s="107"/>
    </row>
    <row r="5" spans="1:35" ht="14" x14ac:dyDescent="0.2">
      <c r="A5" s="10" t="s">
        <v>58</v>
      </c>
      <c r="B5" s="10" t="s">
        <v>59</v>
      </c>
      <c r="C5" s="11">
        <v>28</v>
      </c>
      <c r="D5" s="12" t="s">
        <v>60</v>
      </c>
      <c r="E5" s="12" t="s">
        <v>19</v>
      </c>
      <c r="F5" s="12" t="s">
        <v>61</v>
      </c>
      <c r="G5" s="12" t="s">
        <v>21</v>
      </c>
      <c r="H5" s="12" t="s">
        <v>22</v>
      </c>
      <c r="I5" s="91">
        <f t="shared" si="0"/>
        <v>0</v>
      </c>
      <c r="J5" s="12" t="s">
        <v>62</v>
      </c>
      <c r="K5" s="17">
        <v>1</v>
      </c>
      <c r="L5" s="17">
        <v>0</v>
      </c>
      <c r="M5" s="12" t="s">
        <v>24</v>
      </c>
      <c r="N5" s="12" t="s">
        <v>63</v>
      </c>
      <c r="O5" s="92" t="s">
        <v>64</v>
      </c>
      <c r="P5" s="14">
        <v>1999</v>
      </c>
      <c r="Q5" s="15">
        <v>37608</v>
      </c>
      <c r="R5" s="11">
        <f t="shared" si="1"/>
        <v>2002</v>
      </c>
      <c r="S5" s="11">
        <f t="shared" si="2"/>
        <v>3</v>
      </c>
      <c r="T5" s="12" t="s">
        <v>67</v>
      </c>
      <c r="U5" s="17">
        <f t="shared" si="3"/>
        <v>0</v>
      </c>
      <c r="V5" s="17">
        <f t="shared" si="4"/>
        <v>0</v>
      </c>
      <c r="W5" s="17">
        <f t="shared" si="5"/>
        <v>0</v>
      </c>
      <c r="X5" s="17">
        <f t="shared" si="6"/>
        <v>0</v>
      </c>
      <c r="Y5" s="93">
        <v>55</v>
      </c>
      <c r="Z5" s="94" t="s">
        <v>68</v>
      </c>
      <c r="AA5" s="16">
        <v>40784</v>
      </c>
      <c r="AB5" s="17"/>
      <c r="AC5" s="13"/>
      <c r="AD5" s="13"/>
      <c r="AE5" s="100" t="s">
        <v>32</v>
      </c>
      <c r="AF5" s="100" t="s">
        <v>32</v>
      </c>
      <c r="AG5" s="13"/>
      <c r="AH5" s="13"/>
      <c r="AI5" s="13"/>
    </row>
    <row r="6" spans="1:35" ht="28" x14ac:dyDescent="0.2">
      <c r="A6" s="96" t="s">
        <v>979</v>
      </c>
      <c r="B6" s="96" t="s">
        <v>286</v>
      </c>
      <c r="C6" s="102">
        <v>22</v>
      </c>
      <c r="D6" s="98" t="s">
        <v>18</v>
      </c>
      <c r="E6" s="98" t="s">
        <v>19</v>
      </c>
      <c r="F6" s="98"/>
      <c r="G6" s="98" t="s">
        <v>129</v>
      </c>
      <c r="H6" s="98" t="s">
        <v>980</v>
      </c>
      <c r="I6" s="99">
        <f t="shared" si="0"/>
        <v>0</v>
      </c>
      <c r="J6" s="98" t="s">
        <v>54</v>
      </c>
      <c r="K6" s="100">
        <v>1</v>
      </c>
      <c r="L6" s="100">
        <v>0</v>
      </c>
      <c r="M6" s="98" t="s">
        <v>24</v>
      </c>
      <c r="N6" s="98" t="s">
        <v>318</v>
      </c>
      <c r="O6" s="101" t="s">
        <v>146</v>
      </c>
      <c r="P6" s="102" t="s">
        <v>27</v>
      </c>
      <c r="Q6" s="103">
        <v>40997</v>
      </c>
      <c r="R6" s="97">
        <f t="shared" si="1"/>
        <v>2012</v>
      </c>
      <c r="S6" s="97">
        <f t="shared" si="2"/>
        <v>25</v>
      </c>
      <c r="T6" s="98" t="s">
        <v>319</v>
      </c>
      <c r="U6" s="100">
        <f t="shared" si="3"/>
        <v>0</v>
      </c>
      <c r="V6" s="100">
        <f t="shared" si="4"/>
        <v>0</v>
      </c>
      <c r="W6" s="100">
        <f t="shared" si="5"/>
        <v>0</v>
      </c>
      <c r="X6" s="100">
        <f t="shared" si="6"/>
        <v>1</v>
      </c>
      <c r="Y6" s="104" t="s">
        <v>94</v>
      </c>
      <c r="Z6" s="105" t="s">
        <v>981</v>
      </c>
      <c r="AA6" s="106">
        <v>42521</v>
      </c>
      <c r="AB6" s="100"/>
      <c r="AC6" s="107"/>
      <c r="AD6" s="107"/>
      <c r="AE6" s="100" t="s">
        <v>32</v>
      </c>
      <c r="AF6" s="100" t="s">
        <v>32</v>
      </c>
      <c r="AG6" s="107"/>
      <c r="AH6" s="107"/>
      <c r="AI6" s="107"/>
    </row>
    <row r="7" spans="1:35" ht="28" x14ac:dyDescent="0.2">
      <c r="A7" s="10" t="s">
        <v>69</v>
      </c>
      <c r="B7" s="10" t="s">
        <v>70</v>
      </c>
      <c r="C7" s="11">
        <v>18</v>
      </c>
      <c r="D7" s="12" t="s">
        <v>18</v>
      </c>
      <c r="E7" s="12" t="s">
        <v>19</v>
      </c>
      <c r="F7" s="12" t="s">
        <v>35</v>
      </c>
      <c r="G7" s="12" t="s">
        <v>71</v>
      </c>
      <c r="H7" s="12" t="s">
        <v>72</v>
      </c>
      <c r="I7" s="91">
        <f t="shared" si="0"/>
        <v>0</v>
      </c>
      <c r="J7" s="12" t="s">
        <v>73</v>
      </c>
      <c r="K7" s="17">
        <v>1</v>
      </c>
      <c r="L7" s="17">
        <v>0</v>
      </c>
      <c r="M7" s="12" t="s">
        <v>24</v>
      </c>
      <c r="N7" s="12" t="s">
        <v>74</v>
      </c>
      <c r="O7" s="92" t="s">
        <v>75</v>
      </c>
      <c r="P7" s="14">
        <v>2002</v>
      </c>
      <c r="Q7" s="15">
        <v>41227</v>
      </c>
      <c r="R7" s="11">
        <f t="shared" si="1"/>
        <v>2012</v>
      </c>
      <c r="S7" s="11">
        <f t="shared" si="2"/>
        <v>10</v>
      </c>
      <c r="T7" s="12" t="s">
        <v>28</v>
      </c>
      <c r="U7" s="17">
        <f t="shared" si="3"/>
        <v>0</v>
      </c>
      <c r="V7" s="17">
        <f t="shared" si="4"/>
        <v>1</v>
      </c>
      <c r="W7" s="17">
        <f t="shared" si="5"/>
        <v>0</v>
      </c>
      <c r="X7" s="17">
        <f t="shared" si="6"/>
        <v>0</v>
      </c>
      <c r="Y7" s="93" t="s">
        <v>94</v>
      </c>
      <c r="Z7" s="94" t="s">
        <v>29</v>
      </c>
      <c r="AA7" s="16">
        <v>42348</v>
      </c>
      <c r="AB7" s="17" t="s">
        <v>31</v>
      </c>
      <c r="AC7" s="13"/>
      <c r="AD7" s="13"/>
      <c r="AE7" s="100" t="s">
        <v>31</v>
      </c>
      <c r="AF7" s="100" t="s">
        <v>31</v>
      </c>
      <c r="AG7" s="13" t="s">
        <v>875</v>
      </c>
      <c r="AH7" s="13"/>
      <c r="AI7" s="13"/>
    </row>
    <row r="8" spans="1:35" ht="42" x14ac:dyDescent="0.2">
      <c r="A8" s="95" t="s">
        <v>76</v>
      </c>
      <c r="B8" s="95" t="s">
        <v>77</v>
      </c>
      <c r="C8" s="97">
        <v>25</v>
      </c>
      <c r="D8" s="98" t="s">
        <v>50</v>
      </c>
      <c r="E8" s="98" t="s">
        <v>19</v>
      </c>
      <c r="F8" s="98" t="s">
        <v>78</v>
      </c>
      <c r="G8" s="98" t="s">
        <v>79</v>
      </c>
      <c r="H8" s="98" t="s">
        <v>80</v>
      </c>
      <c r="I8" s="99">
        <f t="shared" si="0"/>
        <v>0</v>
      </c>
      <c r="J8" s="98" t="s">
        <v>54</v>
      </c>
      <c r="K8" s="100">
        <v>1</v>
      </c>
      <c r="L8" s="100">
        <v>1</v>
      </c>
      <c r="M8" s="98" t="s">
        <v>24</v>
      </c>
      <c r="N8" s="98" t="s">
        <v>1057</v>
      </c>
      <c r="O8" s="101" t="s">
        <v>81</v>
      </c>
      <c r="P8" s="102">
        <v>1983</v>
      </c>
      <c r="Q8" s="103">
        <v>41227</v>
      </c>
      <c r="R8" s="97">
        <f t="shared" si="1"/>
        <v>2012</v>
      </c>
      <c r="S8" s="97">
        <f t="shared" si="2"/>
        <v>29</v>
      </c>
      <c r="T8" s="98" t="s">
        <v>83</v>
      </c>
      <c r="U8" s="100">
        <f t="shared" si="3"/>
        <v>0</v>
      </c>
      <c r="V8" s="100">
        <f t="shared" si="4"/>
        <v>0</v>
      </c>
      <c r="W8" s="100">
        <f t="shared" si="5"/>
        <v>0</v>
      </c>
      <c r="X8" s="100">
        <f t="shared" si="6"/>
        <v>0</v>
      </c>
      <c r="Y8" s="104">
        <v>95</v>
      </c>
      <c r="Z8" s="105" t="s">
        <v>84</v>
      </c>
      <c r="AA8" s="106">
        <v>41292</v>
      </c>
      <c r="AB8" s="100" t="s">
        <v>31</v>
      </c>
      <c r="AC8" s="107"/>
      <c r="AD8" s="107"/>
      <c r="AE8" s="100" t="s">
        <v>32</v>
      </c>
      <c r="AF8" s="100" t="s">
        <v>32</v>
      </c>
      <c r="AG8" s="107"/>
      <c r="AH8" s="107"/>
      <c r="AI8" s="107"/>
    </row>
    <row r="9" spans="1:35" ht="14" x14ac:dyDescent="0.2">
      <c r="A9" s="10" t="s">
        <v>85</v>
      </c>
      <c r="B9" s="10" t="s">
        <v>86</v>
      </c>
      <c r="C9" s="11">
        <v>19</v>
      </c>
      <c r="D9" s="12" t="s">
        <v>18</v>
      </c>
      <c r="E9" s="12" t="s">
        <v>19</v>
      </c>
      <c r="F9" s="12" t="s">
        <v>35</v>
      </c>
      <c r="G9" s="12" t="s">
        <v>21</v>
      </c>
      <c r="H9" s="12" t="s">
        <v>22</v>
      </c>
      <c r="I9" s="91">
        <f t="shared" si="0"/>
        <v>0</v>
      </c>
      <c r="J9" s="12" t="s">
        <v>54</v>
      </c>
      <c r="K9" s="17">
        <v>1</v>
      </c>
      <c r="L9" s="17">
        <v>0</v>
      </c>
      <c r="M9" s="12" t="s">
        <v>24</v>
      </c>
      <c r="N9" s="12" t="s">
        <v>87</v>
      </c>
      <c r="O9" s="92" t="s">
        <v>88</v>
      </c>
      <c r="P9" s="14">
        <v>1982</v>
      </c>
      <c r="Q9" s="15">
        <v>39199</v>
      </c>
      <c r="R9" s="11">
        <f t="shared" si="1"/>
        <v>2007</v>
      </c>
      <c r="S9" s="11">
        <f t="shared" si="2"/>
        <v>25</v>
      </c>
      <c r="T9" s="12" t="s">
        <v>28</v>
      </c>
      <c r="U9" s="17">
        <f t="shared" si="3"/>
        <v>0</v>
      </c>
      <c r="V9" s="17">
        <f t="shared" si="4"/>
        <v>0</v>
      </c>
      <c r="W9" s="17">
        <f t="shared" si="5"/>
        <v>0</v>
      </c>
      <c r="X9" s="17">
        <f t="shared" si="6"/>
        <v>0</v>
      </c>
      <c r="Y9" s="93">
        <v>55</v>
      </c>
      <c r="Z9" s="94" t="s">
        <v>68</v>
      </c>
      <c r="AA9" s="16">
        <v>42231</v>
      </c>
      <c r="AB9" s="17"/>
      <c r="AC9" s="13"/>
      <c r="AD9" s="13"/>
      <c r="AE9" s="100" t="s">
        <v>32</v>
      </c>
      <c r="AF9" s="100" t="s">
        <v>32</v>
      </c>
      <c r="AG9" s="13" t="s">
        <v>834</v>
      </c>
      <c r="AH9" s="13"/>
      <c r="AI9" s="13"/>
    </row>
    <row r="10" spans="1:35" ht="14" x14ac:dyDescent="0.2">
      <c r="A10" s="95" t="s">
        <v>90</v>
      </c>
      <c r="B10" s="95" t="s">
        <v>91</v>
      </c>
      <c r="C10" s="97">
        <v>21</v>
      </c>
      <c r="D10" s="98" t="s">
        <v>50</v>
      </c>
      <c r="E10" s="98" t="s">
        <v>19</v>
      </c>
      <c r="F10" s="98" t="s">
        <v>35</v>
      </c>
      <c r="G10" s="98" t="s">
        <v>21</v>
      </c>
      <c r="H10" s="98" t="s">
        <v>22</v>
      </c>
      <c r="I10" s="99">
        <f t="shared" si="0"/>
        <v>0</v>
      </c>
      <c r="J10" s="98" t="s">
        <v>62</v>
      </c>
      <c r="K10" s="100">
        <v>1</v>
      </c>
      <c r="L10" s="100">
        <v>0</v>
      </c>
      <c r="M10" s="98" t="s">
        <v>24</v>
      </c>
      <c r="N10" s="98" t="s">
        <v>74</v>
      </c>
      <c r="O10" s="101" t="s">
        <v>56</v>
      </c>
      <c r="P10" s="102">
        <v>1985</v>
      </c>
      <c r="Q10" s="103">
        <v>39407</v>
      </c>
      <c r="R10" s="97">
        <f t="shared" si="1"/>
        <v>2007</v>
      </c>
      <c r="S10" s="97">
        <f t="shared" si="2"/>
        <v>22</v>
      </c>
      <c r="T10" s="98" t="s">
        <v>93</v>
      </c>
      <c r="U10" s="100">
        <f t="shared" si="3"/>
        <v>0</v>
      </c>
      <c r="V10" s="100">
        <f t="shared" si="4"/>
        <v>0</v>
      </c>
      <c r="W10" s="100">
        <f t="shared" si="5"/>
        <v>1</v>
      </c>
      <c r="X10" s="100">
        <f t="shared" si="6"/>
        <v>0</v>
      </c>
      <c r="Y10" s="104" t="s">
        <v>94</v>
      </c>
      <c r="Z10" s="105" t="s">
        <v>94</v>
      </c>
      <c r="AA10" s="106">
        <v>41264</v>
      </c>
      <c r="AB10" s="100"/>
      <c r="AC10" s="107"/>
      <c r="AD10" s="107"/>
      <c r="AE10" s="100" t="s">
        <v>32</v>
      </c>
      <c r="AF10" s="100" t="s">
        <v>32</v>
      </c>
      <c r="AG10" s="107"/>
      <c r="AH10" s="107"/>
      <c r="AI10" s="107"/>
    </row>
    <row r="11" spans="1:35" ht="14" x14ac:dyDescent="0.2">
      <c r="A11" s="10" t="s">
        <v>95</v>
      </c>
      <c r="B11" s="10" t="s">
        <v>96</v>
      </c>
      <c r="C11" s="11">
        <v>19</v>
      </c>
      <c r="D11" s="12" t="s">
        <v>50</v>
      </c>
      <c r="E11" s="12" t="s">
        <v>19</v>
      </c>
      <c r="F11" s="12" t="s">
        <v>97</v>
      </c>
      <c r="G11" s="12" t="s">
        <v>71</v>
      </c>
      <c r="H11" s="12" t="s">
        <v>98</v>
      </c>
      <c r="I11" s="91">
        <f t="shared" si="0"/>
        <v>1</v>
      </c>
      <c r="J11" s="12" t="s">
        <v>99</v>
      </c>
      <c r="K11" s="17">
        <v>0</v>
      </c>
      <c r="L11" s="17">
        <v>0</v>
      </c>
      <c r="M11" s="12" t="s">
        <v>100</v>
      </c>
      <c r="N11" s="12"/>
      <c r="O11" s="92" t="s">
        <v>101</v>
      </c>
      <c r="P11" s="14">
        <v>2002</v>
      </c>
      <c r="Q11" s="15">
        <v>37391</v>
      </c>
      <c r="R11" s="11">
        <f t="shared" si="1"/>
        <v>2002</v>
      </c>
      <c r="S11" s="11">
        <f t="shared" si="2"/>
        <v>0</v>
      </c>
      <c r="T11" s="12" t="s">
        <v>45</v>
      </c>
      <c r="U11" s="17">
        <f t="shared" si="3"/>
        <v>0</v>
      </c>
      <c r="V11" s="17">
        <f t="shared" si="4"/>
        <v>0</v>
      </c>
      <c r="W11" s="17">
        <f t="shared" si="5"/>
        <v>0</v>
      </c>
      <c r="X11" s="17">
        <f t="shared" si="6"/>
        <v>0</v>
      </c>
      <c r="Y11" s="93">
        <v>0.1</v>
      </c>
      <c r="Z11" s="94" t="s">
        <v>886</v>
      </c>
      <c r="AA11" s="16">
        <v>40784</v>
      </c>
      <c r="AB11" s="17"/>
      <c r="AC11" s="17" t="s">
        <v>31</v>
      </c>
      <c r="AD11" s="13"/>
      <c r="AE11" s="100" t="s">
        <v>32</v>
      </c>
      <c r="AF11" s="100" t="s">
        <v>876</v>
      </c>
      <c r="AG11" s="13" t="s">
        <v>839</v>
      </c>
      <c r="AH11" s="13"/>
      <c r="AI11" s="13"/>
    </row>
    <row r="12" spans="1:35" ht="14" x14ac:dyDescent="0.2">
      <c r="A12" s="95" t="s">
        <v>102</v>
      </c>
      <c r="B12" s="95" t="s">
        <v>103</v>
      </c>
      <c r="C12" s="97">
        <v>17</v>
      </c>
      <c r="D12" s="98" t="s">
        <v>50</v>
      </c>
      <c r="E12" s="98" t="s">
        <v>19</v>
      </c>
      <c r="F12" s="98" t="s">
        <v>35</v>
      </c>
      <c r="G12" s="98" t="s">
        <v>104</v>
      </c>
      <c r="H12" s="98" t="s">
        <v>105</v>
      </c>
      <c r="I12" s="99">
        <f t="shared" si="0"/>
        <v>0</v>
      </c>
      <c r="J12" s="98" t="s">
        <v>54</v>
      </c>
      <c r="K12" s="100">
        <v>1</v>
      </c>
      <c r="L12" s="100">
        <v>0</v>
      </c>
      <c r="M12" s="98" t="s">
        <v>24</v>
      </c>
      <c r="N12" s="98"/>
      <c r="O12" s="101" t="s">
        <v>106</v>
      </c>
      <c r="P12" s="102">
        <v>1994</v>
      </c>
      <c r="Q12" s="103">
        <v>36727</v>
      </c>
      <c r="R12" s="97">
        <f t="shared" si="1"/>
        <v>2000</v>
      </c>
      <c r="S12" s="97">
        <f t="shared" si="2"/>
        <v>6</v>
      </c>
      <c r="T12" s="98" t="s">
        <v>75</v>
      </c>
      <c r="U12" s="100">
        <f t="shared" si="3"/>
        <v>0</v>
      </c>
      <c r="V12" s="100">
        <f t="shared" si="4"/>
        <v>0</v>
      </c>
      <c r="W12" s="100">
        <f t="shared" si="5"/>
        <v>1</v>
      </c>
      <c r="X12" s="100">
        <f t="shared" si="6"/>
        <v>0</v>
      </c>
      <c r="Y12" s="104" t="s">
        <v>94</v>
      </c>
      <c r="Z12" s="105" t="s">
        <v>94</v>
      </c>
      <c r="AA12" s="106">
        <v>41708</v>
      </c>
      <c r="AB12" s="100"/>
      <c r="AC12" s="107"/>
      <c r="AD12" s="107"/>
      <c r="AE12" s="100" t="s">
        <v>32</v>
      </c>
      <c r="AF12" s="100" t="s">
        <v>32</v>
      </c>
      <c r="AG12" s="107"/>
      <c r="AH12" s="107"/>
      <c r="AI12" s="107"/>
    </row>
    <row r="13" spans="1:35" ht="42" x14ac:dyDescent="0.2">
      <c r="A13" s="10" t="s">
        <v>108</v>
      </c>
      <c r="B13" s="10" t="s">
        <v>109</v>
      </c>
      <c r="C13" s="11">
        <v>17</v>
      </c>
      <c r="D13" s="12" t="s">
        <v>50</v>
      </c>
      <c r="E13" s="12" t="s">
        <v>19</v>
      </c>
      <c r="F13" s="12" t="s">
        <v>110</v>
      </c>
      <c r="G13" s="12" t="s">
        <v>111</v>
      </c>
      <c r="H13" s="12" t="s">
        <v>112</v>
      </c>
      <c r="I13" s="91">
        <f t="shared" si="0"/>
        <v>0</v>
      </c>
      <c r="J13" s="12" t="s">
        <v>62</v>
      </c>
      <c r="K13" s="17">
        <v>1</v>
      </c>
      <c r="L13" s="17">
        <v>0</v>
      </c>
      <c r="M13" s="12" t="s">
        <v>24</v>
      </c>
      <c r="N13" s="12" t="s">
        <v>113</v>
      </c>
      <c r="O13" s="92" t="s">
        <v>114</v>
      </c>
      <c r="P13" s="14">
        <v>1974</v>
      </c>
      <c r="Q13" s="15">
        <v>36508</v>
      </c>
      <c r="R13" s="11">
        <f t="shared" si="1"/>
        <v>1999</v>
      </c>
      <c r="S13" s="11">
        <f t="shared" si="2"/>
        <v>25</v>
      </c>
      <c r="T13" s="12" t="s">
        <v>66</v>
      </c>
      <c r="U13" s="17">
        <f t="shared" si="3"/>
        <v>0</v>
      </c>
      <c r="V13" s="17">
        <f t="shared" si="4"/>
        <v>0</v>
      </c>
      <c r="W13" s="17">
        <f t="shared" si="5"/>
        <v>1</v>
      </c>
      <c r="X13" s="17">
        <f t="shared" si="6"/>
        <v>0</v>
      </c>
      <c r="Y13" s="93" t="s">
        <v>94</v>
      </c>
      <c r="Z13" s="94" t="s">
        <v>94</v>
      </c>
      <c r="AA13" s="16">
        <v>40784</v>
      </c>
      <c r="AB13" s="17"/>
      <c r="AC13" s="13"/>
      <c r="AD13" s="13"/>
      <c r="AE13" s="100" t="s">
        <v>32</v>
      </c>
      <c r="AF13" s="100" t="s">
        <v>32</v>
      </c>
      <c r="AG13" s="13"/>
      <c r="AH13" s="13"/>
      <c r="AI13" s="13"/>
    </row>
    <row r="14" spans="1:35" ht="42" x14ac:dyDescent="0.2">
      <c r="A14" s="95" t="s">
        <v>115</v>
      </c>
      <c r="B14" s="95" t="s">
        <v>116</v>
      </c>
      <c r="C14" s="97">
        <v>27</v>
      </c>
      <c r="D14" s="98" t="s">
        <v>50</v>
      </c>
      <c r="E14" s="98" t="s">
        <v>19</v>
      </c>
      <c r="F14" s="98" t="s">
        <v>61</v>
      </c>
      <c r="G14" s="98" t="s">
        <v>117</v>
      </c>
      <c r="H14" s="98" t="s">
        <v>118</v>
      </c>
      <c r="I14" s="99">
        <f t="shared" si="0"/>
        <v>1</v>
      </c>
      <c r="J14" s="98" t="s">
        <v>119</v>
      </c>
      <c r="K14" s="100">
        <v>1</v>
      </c>
      <c r="L14" s="100">
        <v>0</v>
      </c>
      <c r="M14" s="98" t="s">
        <v>120</v>
      </c>
      <c r="N14" s="98"/>
      <c r="O14" s="101" t="s">
        <v>65</v>
      </c>
      <c r="P14" s="102">
        <v>2001</v>
      </c>
      <c r="Q14" s="103">
        <v>37631</v>
      </c>
      <c r="R14" s="97">
        <f t="shared" si="1"/>
        <v>2003</v>
      </c>
      <c r="S14" s="97">
        <f t="shared" si="2"/>
        <v>2</v>
      </c>
      <c r="T14" s="98" t="s">
        <v>67</v>
      </c>
      <c r="U14" s="100">
        <f t="shared" si="3"/>
        <v>0</v>
      </c>
      <c r="V14" s="100">
        <f t="shared" si="4"/>
        <v>0</v>
      </c>
      <c r="W14" s="100">
        <f t="shared" si="5"/>
        <v>0</v>
      </c>
      <c r="X14" s="100">
        <f t="shared" si="6"/>
        <v>0</v>
      </c>
      <c r="Y14" s="104">
        <v>15</v>
      </c>
      <c r="Z14" s="105" t="s">
        <v>121</v>
      </c>
      <c r="AA14" s="106">
        <v>40784</v>
      </c>
      <c r="AB14" s="100"/>
      <c r="AC14" s="107"/>
      <c r="AD14" s="107"/>
      <c r="AE14" s="100" t="s">
        <v>31</v>
      </c>
      <c r="AF14" s="100" t="s">
        <v>31</v>
      </c>
      <c r="AG14" s="107" t="s">
        <v>814</v>
      </c>
      <c r="AH14" s="107">
        <v>57</v>
      </c>
      <c r="AI14" s="107"/>
    </row>
    <row r="15" spans="1:35" ht="14" x14ac:dyDescent="0.2">
      <c r="A15" s="10" t="s">
        <v>122</v>
      </c>
      <c r="B15" s="10" t="s">
        <v>123</v>
      </c>
      <c r="C15" s="11">
        <v>18</v>
      </c>
      <c r="D15" s="12" t="s">
        <v>50</v>
      </c>
      <c r="E15" s="12" t="s">
        <v>19</v>
      </c>
      <c r="F15" s="12" t="s">
        <v>124</v>
      </c>
      <c r="G15" s="12" t="s">
        <v>21</v>
      </c>
      <c r="H15" s="12" t="s">
        <v>22</v>
      </c>
      <c r="I15" s="91">
        <f t="shared" si="0"/>
        <v>0</v>
      </c>
      <c r="J15" s="12" t="s">
        <v>62</v>
      </c>
      <c r="K15" s="17">
        <v>1</v>
      </c>
      <c r="L15" s="17">
        <v>0</v>
      </c>
      <c r="M15" s="12" t="s">
        <v>24</v>
      </c>
      <c r="N15" s="12" t="s">
        <v>125</v>
      </c>
      <c r="O15" s="92" t="s">
        <v>56</v>
      </c>
      <c r="P15" s="14">
        <v>1985</v>
      </c>
      <c r="Q15" s="15">
        <v>34483</v>
      </c>
      <c r="R15" s="11">
        <f t="shared" si="1"/>
        <v>1994</v>
      </c>
      <c r="S15" s="11">
        <f t="shared" si="2"/>
        <v>9</v>
      </c>
      <c r="T15" s="12" t="s">
        <v>28</v>
      </c>
      <c r="U15" s="17">
        <f t="shared" si="3"/>
        <v>0</v>
      </c>
      <c r="V15" s="17">
        <f t="shared" si="4"/>
        <v>0</v>
      </c>
      <c r="W15" s="17">
        <f t="shared" si="5"/>
        <v>0</v>
      </c>
      <c r="X15" s="17">
        <f t="shared" si="6"/>
        <v>0</v>
      </c>
      <c r="Y15" s="93">
        <v>20</v>
      </c>
      <c r="Z15" s="94" t="s">
        <v>126</v>
      </c>
      <c r="AA15" s="16">
        <v>42034</v>
      </c>
      <c r="AB15" s="17"/>
      <c r="AC15" s="13"/>
      <c r="AD15" s="13"/>
      <c r="AE15" s="100" t="s">
        <v>32</v>
      </c>
      <c r="AF15" s="100" t="s">
        <v>32</v>
      </c>
      <c r="AG15" s="13"/>
      <c r="AH15" s="13"/>
      <c r="AI15" s="13"/>
    </row>
    <row r="16" spans="1:35" ht="70" x14ac:dyDescent="0.2">
      <c r="A16" s="95" t="s">
        <v>127</v>
      </c>
      <c r="B16" s="95" t="s">
        <v>128</v>
      </c>
      <c r="C16" s="97">
        <v>25</v>
      </c>
      <c r="D16" s="98" t="s">
        <v>50</v>
      </c>
      <c r="E16" s="98" t="s">
        <v>19</v>
      </c>
      <c r="F16" s="98" t="s">
        <v>35</v>
      </c>
      <c r="G16" s="98" t="s">
        <v>129</v>
      </c>
      <c r="H16" s="98" t="s">
        <v>130</v>
      </c>
      <c r="I16" s="99">
        <f t="shared" si="0"/>
        <v>0</v>
      </c>
      <c r="J16" s="98"/>
      <c r="K16" s="100">
        <v>0</v>
      </c>
      <c r="L16" s="100">
        <v>1</v>
      </c>
      <c r="M16" s="98" t="s">
        <v>131</v>
      </c>
      <c r="N16" s="98" t="s">
        <v>132</v>
      </c>
      <c r="O16" s="101" t="s">
        <v>27</v>
      </c>
      <c r="P16" s="102">
        <v>1987</v>
      </c>
      <c r="Q16" s="103">
        <v>34880</v>
      </c>
      <c r="R16" s="97">
        <f t="shared" si="1"/>
        <v>1995</v>
      </c>
      <c r="S16" s="97">
        <f t="shared" si="2"/>
        <v>8</v>
      </c>
      <c r="T16" s="98" t="s">
        <v>134</v>
      </c>
      <c r="U16" s="100">
        <f t="shared" si="3"/>
        <v>0</v>
      </c>
      <c r="V16" s="100">
        <f t="shared" si="4"/>
        <v>0</v>
      </c>
      <c r="W16" s="100">
        <f t="shared" si="5"/>
        <v>0</v>
      </c>
      <c r="X16" s="100">
        <f t="shared" si="6"/>
        <v>0</v>
      </c>
      <c r="Y16" s="104">
        <v>16</v>
      </c>
      <c r="Z16" s="105" t="s">
        <v>135</v>
      </c>
      <c r="AA16" s="106">
        <v>41696</v>
      </c>
      <c r="AB16" s="100"/>
      <c r="AC16" s="107"/>
      <c r="AD16" s="107"/>
      <c r="AE16" s="100" t="s">
        <v>32</v>
      </c>
      <c r="AF16" s="100" t="s">
        <v>32</v>
      </c>
      <c r="AG16" s="107"/>
      <c r="AH16" s="107"/>
      <c r="AI16" s="107"/>
    </row>
    <row r="17" spans="1:35" ht="28" x14ac:dyDescent="0.2">
      <c r="A17" s="10" t="s">
        <v>136</v>
      </c>
      <c r="B17" s="10" t="s">
        <v>137</v>
      </c>
      <c r="C17" s="11">
        <v>28</v>
      </c>
      <c r="D17" s="12" t="s">
        <v>50</v>
      </c>
      <c r="E17" s="12" t="s">
        <v>19</v>
      </c>
      <c r="F17" s="12" t="s">
        <v>61</v>
      </c>
      <c r="G17" s="12" t="s">
        <v>138</v>
      </c>
      <c r="H17" s="12" t="s">
        <v>139</v>
      </c>
      <c r="I17" s="91">
        <f t="shared" si="0"/>
        <v>1</v>
      </c>
      <c r="J17" s="12" t="s">
        <v>140</v>
      </c>
      <c r="K17" s="17">
        <v>1</v>
      </c>
      <c r="L17" s="17">
        <v>1</v>
      </c>
      <c r="M17" s="12" t="s">
        <v>24</v>
      </c>
      <c r="N17" s="12" t="s">
        <v>141</v>
      </c>
      <c r="O17" s="92" t="s">
        <v>55</v>
      </c>
      <c r="P17" s="14">
        <v>1980</v>
      </c>
      <c r="Q17" s="15">
        <v>40437</v>
      </c>
      <c r="R17" s="11">
        <f t="shared" si="1"/>
        <v>2010</v>
      </c>
      <c r="S17" s="11">
        <f t="shared" si="2"/>
        <v>30</v>
      </c>
      <c r="T17" s="12" t="s">
        <v>142</v>
      </c>
      <c r="U17" s="17">
        <f t="shared" si="3"/>
        <v>0</v>
      </c>
      <c r="V17" s="17">
        <f t="shared" si="4"/>
        <v>0</v>
      </c>
      <c r="W17" s="17">
        <f t="shared" si="5"/>
        <v>1</v>
      </c>
      <c r="X17" s="17">
        <f t="shared" si="6"/>
        <v>0</v>
      </c>
      <c r="Y17" s="93" t="s">
        <v>94</v>
      </c>
      <c r="Z17" s="94" t="s">
        <v>94</v>
      </c>
      <c r="AA17" s="16">
        <v>40784</v>
      </c>
      <c r="AB17" s="17"/>
      <c r="AC17" s="13"/>
      <c r="AD17" s="13"/>
      <c r="AE17" s="100" t="s">
        <v>32</v>
      </c>
      <c r="AF17" s="100" t="s">
        <v>32</v>
      </c>
      <c r="AG17" s="13"/>
      <c r="AH17" s="13"/>
      <c r="AI17" s="13"/>
    </row>
    <row r="18" spans="1:35" ht="14" x14ac:dyDescent="0.2">
      <c r="A18" s="95" t="s">
        <v>143</v>
      </c>
      <c r="B18" s="95" t="s">
        <v>144</v>
      </c>
      <c r="C18" s="97">
        <v>17</v>
      </c>
      <c r="D18" s="98" t="s">
        <v>50</v>
      </c>
      <c r="E18" s="98" t="s">
        <v>19</v>
      </c>
      <c r="F18" s="98" t="s">
        <v>124</v>
      </c>
      <c r="G18" s="98" t="s">
        <v>21</v>
      </c>
      <c r="H18" s="98" t="s">
        <v>22</v>
      </c>
      <c r="I18" s="99">
        <f t="shared" si="0"/>
        <v>1</v>
      </c>
      <c r="J18" s="98" t="s">
        <v>145</v>
      </c>
      <c r="K18" s="100">
        <v>0</v>
      </c>
      <c r="L18" s="100">
        <v>0</v>
      </c>
      <c r="M18" s="98" t="s">
        <v>63</v>
      </c>
      <c r="N18" s="98"/>
      <c r="O18" s="101" t="s">
        <v>146</v>
      </c>
      <c r="P18" s="102">
        <v>1988</v>
      </c>
      <c r="Q18" s="103">
        <v>34515</v>
      </c>
      <c r="R18" s="97">
        <f t="shared" si="1"/>
        <v>1994</v>
      </c>
      <c r="S18" s="97">
        <f t="shared" si="2"/>
        <v>6</v>
      </c>
      <c r="T18" s="98" t="s">
        <v>101</v>
      </c>
      <c r="U18" s="100">
        <f t="shared" si="3"/>
        <v>0</v>
      </c>
      <c r="V18" s="100">
        <f t="shared" si="4"/>
        <v>0</v>
      </c>
      <c r="W18" s="100">
        <f t="shared" si="5"/>
        <v>0</v>
      </c>
      <c r="X18" s="100">
        <f t="shared" si="6"/>
        <v>0</v>
      </c>
      <c r="Y18" s="104">
        <v>12</v>
      </c>
      <c r="Z18" s="105" t="s">
        <v>148</v>
      </c>
      <c r="AA18" s="106">
        <v>40784</v>
      </c>
      <c r="AB18" s="100"/>
      <c r="AC18" s="107"/>
      <c r="AD18" s="107"/>
      <c r="AE18" s="100" t="s">
        <v>32</v>
      </c>
      <c r="AF18" s="100" t="s">
        <v>32</v>
      </c>
      <c r="AG18" s="107"/>
      <c r="AH18" s="107"/>
      <c r="AI18" s="107"/>
    </row>
    <row r="19" spans="1:35" ht="28" x14ac:dyDescent="0.2">
      <c r="A19" s="10" t="s">
        <v>143</v>
      </c>
      <c r="B19" s="10" t="s">
        <v>149</v>
      </c>
      <c r="C19" s="11">
        <v>23</v>
      </c>
      <c r="D19" s="12" t="s">
        <v>18</v>
      </c>
      <c r="E19" s="12" t="s">
        <v>19</v>
      </c>
      <c r="F19" s="12" t="s">
        <v>97</v>
      </c>
      <c r="G19" s="12" t="s">
        <v>71</v>
      </c>
      <c r="H19" s="12" t="s">
        <v>150</v>
      </c>
      <c r="I19" s="91">
        <f t="shared" si="0"/>
        <v>0</v>
      </c>
      <c r="J19" s="12"/>
      <c r="K19" s="17">
        <v>0</v>
      </c>
      <c r="L19" s="17">
        <v>1</v>
      </c>
      <c r="M19" s="12" t="s">
        <v>131</v>
      </c>
      <c r="N19" s="12" t="s">
        <v>151</v>
      </c>
      <c r="O19" s="92" t="s">
        <v>133</v>
      </c>
      <c r="P19" s="14">
        <v>1996</v>
      </c>
      <c r="Q19" s="15">
        <v>38973</v>
      </c>
      <c r="R19" s="11">
        <f t="shared" si="1"/>
        <v>2006</v>
      </c>
      <c r="S19" s="11">
        <f t="shared" si="2"/>
        <v>10</v>
      </c>
      <c r="T19" s="12" t="s">
        <v>142</v>
      </c>
      <c r="U19" s="17">
        <f t="shared" si="3"/>
        <v>0</v>
      </c>
      <c r="V19" s="17">
        <f t="shared" si="4"/>
        <v>0</v>
      </c>
      <c r="W19" s="17">
        <f t="shared" si="5"/>
        <v>0</v>
      </c>
      <c r="X19" s="17">
        <f t="shared" si="6"/>
        <v>0</v>
      </c>
      <c r="Y19" s="93">
        <v>13</v>
      </c>
      <c r="Z19" s="94" t="s">
        <v>152</v>
      </c>
      <c r="AA19" s="16">
        <v>40784.604895833334</v>
      </c>
      <c r="AB19" s="17"/>
      <c r="AC19" s="13"/>
      <c r="AD19" s="13"/>
      <c r="AE19" s="100" t="s">
        <v>32</v>
      </c>
      <c r="AF19" s="100" t="s">
        <v>32</v>
      </c>
      <c r="AG19" s="13"/>
      <c r="AH19" s="13"/>
      <c r="AI19" s="13"/>
    </row>
    <row r="20" spans="1:35" ht="28" x14ac:dyDescent="0.2">
      <c r="A20" s="95" t="s">
        <v>153</v>
      </c>
      <c r="B20" s="95" t="s">
        <v>154</v>
      </c>
      <c r="C20" s="97">
        <v>38</v>
      </c>
      <c r="D20" s="98" t="s">
        <v>50</v>
      </c>
      <c r="E20" s="98" t="s">
        <v>19</v>
      </c>
      <c r="F20" s="98" t="s">
        <v>20</v>
      </c>
      <c r="G20" s="98" t="s">
        <v>21</v>
      </c>
      <c r="H20" s="98" t="s">
        <v>22</v>
      </c>
      <c r="I20" s="99">
        <f t="shared" si="0"/>
        <v>0</v>
      </c>
      <c r="J20" s="98" t="s">
        <v>155</v>
      </c>
      <c r="K20" s="100">
        <v>0</v>
      </c>
      <c r="L20" s="100">
        <v>1</v>
      </c>
      <c r="M20" s="98" t="s">
        <v>131</v>
      </c>
      <c r="N20" s="98"/>
      <c r="O20" s="101" t="s">
        <v>133</v>
      </c>
      <c r="P20" s="102">
        <v>1996</v>
      </c>
      <c r="Q20" s="103">
        <v>41948</v>
      </c>
      <c r="R20" s="97">
        <f t="shared" si="1"/>
        <v>2014</v>
      </c>
      <c r="S20" s="97">
        <f t="shared" si="2"/>
        <v>18</v>
      </c>
      <c r="T20" s="98" t="s">
        <v>57</v>
      </c>
      <c r="U20" s="100">
        <f t="shared" si="3"/>
        <v>0</v>
      </c>
      <c r="V20" s="100">
        <f t="shared" si="4"/>
        <v>0</v>
      </c>
      <c r="W20" s="100">
        <f t="shared" si="5"/>
        <v>0</v>
      </c>
      <c r="X20" s="100">
        <f t="shared" si="6"/>
        <v>0</v>
      </c>
      <c r="Y20" s="104">
        <v>50</v>
      </c>
      <c r="Z20" s="105" t="s">
        <v>156</v>
      </c>
      <c r="AA20" s="106">
        <v>41955</v>
      </c>
      <c r="AB20" s="100"/>
      <c r="AC20" s="107"/>
      <c r="AD20" s="107"/>
      <c r="AE20" s="100" t="s">
        <v>32</v>
      </c>
      <c r="AF20" s="100" t="s">
        <v>32</v>
      </c>
      <c r="AG20" s="107"/>
      <c r="AH20" s="107"/>
      <c r="AI20" s="107"/>
    </row>
    <row r="21" spans="1:35" ht="28" x14ac:dyDescent="0.2">
      <c r="A21" s="10" t="s">
        <v>157</v>
      </c>
      <c r="B21" s="10" t="s">
        <v>158</v>
      </c>
      <c r="C21" s="11">
        <v>19</v>
      </c>
      <c r="D21" s="12" t="s">
        <v>18</v>
      </c>
      <c r="E21" s="12" t="s">
        <v>19</v>
      </c>
      <c r="F21" s="12" t="s">
        <v>61</v>
      </c>
      <c r="G21" s="12" t="s">
        <v>159</v>
      </c>
      <c r="H21" s="12" t="s">
        <v>160</v>
      </c>
      <c r="I21" s="91">
        <f t="shared" si="0"/>
        <v>1</v>
      </c>
      <c r="J21" s="12" t="s">
        <v>161</v>
      </c>
      <c r="K21" s="17">
        <v>0</v>
      </c>
      <c r="L21" s="17">
        <v>1</v>
      </c>
      <c r="M21" s="12" t="s">
        <v>162</v>
      </c>
      <c r="N21" s="12"/>
      <c r="O21" s="92" t="s">
        <v>163</v>
      </c>
      <c r="P21" s="14">
        <v>1993</v>
      </c>
      <c r="Q21" s="15">
        <v>40448</v>
      </c>
      <c r="R21" s="11">
        <f t="shared" si="1"/>
        <v>2010</v>
      </c>
      <c r="S21" s="11">
        <f t="shared" si="2"/>
        <v>17</v>
      </c>
      <c r="T21" s="12" t="s">
        <v>142</v>
      </c>
      <c r="U21" s="17">
        <f t="shared" si="3"/>
        <v>0</v>
      </c>
      <c r="V21" s="17">
        <f t="shared" si="4"/>
        <v>0</v>
      </c>
      <c r="W21" s="17">
        <f t="shared" si="5"/>
        <v>0</v>
      </c>
      <c r="X21" s="17">
        <f t="shared" si="6"/>
        <v>0</v>
      </c>
      <c r="Y21" s="93">
        <v>5</v>
      </c>
      <c r="Z21" s="94" t="s">
        <v>164</v>
      </c>
      <c r="AA21" s="16">
        <v>40784</v>
      </c>
      <c r="AB21" s="17"/>
      <c r="AC21" s="13"/>
      <c r="AD21" s="13"/>
      <c r="AE21" s="100" t="s">
        <v>32</v>
      </c>
      <c r="AF21" s="100" t="s">
        <v>32</v>
      </c>
      <c r="AG21" s="13"/>
      <c r="AH21" s="13"/>
      <c r="AI21" s="13"/>
    </row>
    <row r="22" spans="1:35" ht="42" x14ac:dyDescent="0.2">
      <c r="A22" s="95" t="s">
        <v>165</v>
      </c>
      <c r="B22" s="95" t="s">
        <v>166</v>
      </c>
      <c r="C22" s="97">
        <v>16</v>
      </c>
      <c r="D22" s="98" t="s">
        <v>50</v>
      </c>
      <c r="E22" s="98" t="s">
        <v>19</v>
      </c>
      <c r="F22" s="98" t="s">
        <v>61</v>
      </c>
      <c r="G22" s="98" t="s">
        <v>52</v>
      </c>
      <c r="H22" s="98" t="s">
        <v>167</v>
      </c>
      <c r="I22" s="99">
        <f t="shared" si="0"/>
        <v>0</v>
      </c>
      <c r="J22" s="98"/>
      <c r="K22" s="100">
        <v>0</v>
      </c>
      <c r="L22" s="100">
        <v>1</v>
      </c>
      <c r="M22" s="98" t="s">
        <v>131</v>
      </c>
      <c r="N22" s="98" t="s">
        <v>168</v>
      </c>
      <c r="O22" s="101" t="s">
        <v>26</v>
      </c>
      <c r="P22" s="102">
        <v>1985</v>
      </c>
      <c r="Q22" s="103">
        <v>38271</v>
      </c>
      <c r="R22" s="97">
        <f t="shared" si="1"/>
        <v>2004</v>
      </c>
      <c r="S22" s="97">
        <f t="shared" si="2"/>
        <v>19</v>
      </c>
      <c r="T22" s="98" t="s">
        <v>46</v>
      </c>
      <c r="U22" s="100">
        <f t="shared" si="3"/>
        <v>0</v>
      </c>
      <c r="V22" s="100">
        <f t="shared" si="4"/>
        <v>0</v>
      </c>
      <c r="W22" s="100">
        <f t="shared" si="5"/>
        <v>1</v>
      </c>
      <c r="X22" s="100">
        <f t="shared" si="6"/>
        <v>0</v>
      </c>
      <c r="Y22" s="104" t="s">
        <v>94</v>
      </c>
      <c r="Z22" s="105" t="s">
        <v>94</v>
      </c>
      <c r="AA22" s="106">
        <v>40784</v>
      </c>
      <c r="AB22" s="100"/>
      <c r="AC22" s="107"/>
      <c r="AD22" s="107"/>
      <c r="AE22" s="100" t="s">
        <v>32</v>
      </c>
      <c r="AF22" s="100" t="s">
        <v>32</v>
      </c>
      <c r="AG22" s="107"/>
      <c r="AH22" s="107"/>
      <c r="AI22" s="107"/>
    </row>
    <row r="23" spans="1:35" ht="28" x14ac:dyDescent="0.2">
      <c r="A23" s="10" t="s">
        <v>165</v>
      </c>
      <c r="B23" s="10" t="s">
        <v>169</v>
      </c>
      <c r="C23" s="11">
        <v>25</v>
      </c>
      <c r="D23" s="12" t="s">
        <v>50</v>
      </c>
      <c r="E23" s="12" t="s">
        <v>19</v>
      </c>
      <c r="F23" s="12" t="s">
        <v>51</v>
      </c>
      <c r="G23" s="12" t="s">
        <v>170</v>
      </c>
      <c r="H23" s="12" t="s">
        <v>171</v>
      </c>
      <c r="I23" s="91">
        <f t="shared" si="0"/>
        <v>1</v>
      </c>
      <c r="J23" s="12" t="s">
        <v>172</v>
      </c>
      <c r="K23" s="17">
        <v>0</v>
      </c>
      <c r="L23" s="17">
        <v>1</v>
      </c>
      <c r="M23" s="12" t="s">
        <v>131</v>
      </c>
      <c r="N23" s="12"/>
      <c r="O23" s="92" t="s">
        <v>173</v>
      </c>
      <c r="P23" s="14">
        <v>1993</v>
      </c>
      <c r="Q23" s="15">
        <v>35618</v>
      </c>
      <c r="R23" s="11">
        <f t="shared" si="1"/>
        <v>1997</v>
      </c>
      <c r="S23" s="11">
        <f t="shared" si="2"/>
        <v>4</v>
      </c>
      <c r="T23" s="12" t="s">
        <v>65</v>
      </c>
      <c r="U23" s="17">
        <f t="shared" si="3"/>
        <v>0</v>
      </c>
      <c r="V23" s="17">
        <f t="shared" si="4"/>
        <v>0</v>
      </c>
      <c r="W23" s="17">
        <f t="shared" si="5"/>
        <v>0</v>
      </c>
      <c r="X23" s="17">
        <f t="shared" si="6"/>
        <v>0</v>
      </c>
      <c r="Y23" s="93">
        <v>35</v>
      </c>
      <c r="Z23" s="94" t="s">
        <v>174</v>
      </c>
      <c r="AA23" s="16">
        <v>40784</v>
      </c>
      <c r="AB23" s="17"/>
      <c r="AC23" s="13"/>
      <c r="AD23" s="13"/>
      <c r="AE23" s="100" t="s">
        <v>31</v>
      </c>
      <c r="AF23" s="100" t="s">
        <v>31</v>
      </c>
      <c r="AG23" s="13" t="s">
        <v>759</v>
      </c>
      <c r="AH23" s="13"/>
      <c r="AI23" s="13"/>
    </row>
    <row r="24" spans="1:35" ht="28" x14ac:dyDescent="0.2">
      <c r="A24" s="95" t="s">
        <v>165</v>
      </c>
      <c r="B24" s="95" t="s">
        <v>175</v>
      </c>
      <c r="C24" s="97">
        <v>15</v>
      </c>
      <c r="D24" s="98" t="s">
        <v>50</v>
      </c>
      <c r="E24" s="98" t="s">
        <v>19</v>
      </c>
      <c r="F24" s="98" t="s">
        <v>35</v>
      </c>
      <c r="G24" s="98" t="s">
        <v>170</v>
      </c>
      <c r="H24" s="98" t="s">
        <v>176</v>
      </c>
      <c r="I24" s="99">
        <f t="shared" si="0"/>
        <v>0</v>
      </c>
      <c r="J24" s="98" t="s">
        <v>177</v>
      </c>
      <c r="K24" s="100">
        <v>1</v>
      </c>
      <c r="L24" s="100">
        <v>1</v>
      </c>
      <c r="M24" s="98" t="s">
        <v>24</v>
      </c>
      <c r="N24" s="98" t="s">
        <v>141</v>
      </c>
      <c r="O24" s="101" t="s">
        <v>56</v>
      </c>
      <c r="P24" s="102">
        <v>1984</v>
      </c>
      <c r="Q24" s="103">
        <v>41884</v>
      </c>
      <c r="R24" s="97">
        <f t="shared" si="1"/>
        <v>2014</v>
      </c>
      <c r="S24" s="97">
        <f t="shared" si="2"/>
        <v>30</v>
      </c>
      <c r="T24" s="98" t="s">
        <v>57</v>
      </c>
      <c r="U24" s="100">
        <f t="shared" si="3"/>
        <v>1</v>
      </c>
      <c r="V24" s="100">
        <f t="shared" si="4"/>
        <v>0</v>
      </c>
      <c r="W24" s="100">
        <f t="shared" si="5"/>
        <v>0</v>
      </c>
      <c r="X24" s="100">
        <f t="shared" si="6"/>
        <v>0</v>
      </c>
      <c r="Y24" s="104" t="s">
        <v>178</v>
      </c>
      <c r="Z24" s="105" t="s">
        <v>178</v>
      </c>
      <c r="AA24" s="106">
        <v>41884</v>
      </c>
      <c r="AB24" s="100"/>
      <c r="AC24" s="107"/>
      <c r="AD24" s="107"/>
      <c r="AE24" s="100" t="s">
        <v>31</v>
      </c>
      <c r="AF24" s="100" t="s">
        <v>31</v>
      </c>
      <c r="AG24" s="107" t="s">
        <v>871</v>
      </c>
      <c r="AH24" s="107"/>
      <c r="AI24" s="107"/>
    </row>
    <row r="25" spans="1:35" ht="14" x14ac:dyDescent="0.2">
      <c r="A25" s="10" t="s">
        <v>165</v>
      </c>
      <c r="B25" s="10" t="s">
        <v>179</v>
      </c>
      <c r="C25" s="11">
        <v>14</v>
      </c>
      <c r="D25" s="12" t="s">
        <v>50</v>
      </c>
      <c r="E25" s="12" t="s">
        <v>19</v>
      </c>
      <c r="F25" s="12" t="s">
        <v>804</v>
      </c>
      <c r="G25" s="12" t="s">
        <v>180</v>
      </c>
      <c r="H25" s="12" t="s">
        <v>181</v>
      </c>
      <c r="I25" s="91">
        <f t="shared" si="0"/>
        <v>0</v>
      </c>
      <c r="J25" s="12" t="s">
        <v>54</v>
      </c>
      <c r="K25" s="17">
        <v>1</v>
      </c>
      <c r="L25" s="17">
        <v>0</v>
      </c>
      <c r="M25" s="12" t="s">
        <v>24</v>
      </c>
      <c r="N25" s="12"/>
      <c r="O25" s="92" t="s">
        <v>163</v>
      </c>
      <c r="P25" s="14">
        <v>1993</v>
      </c>
      <c r="Q25" s="15">
        <v>37755</v>
      </c>
      <c r="R25" s="11">
        <f t="shared" si="1"/>
        <v>2003</v>
      </c>
      <c r="S25" s="11">
        <f t="shared" si="2"/>
        <v>10</v>
      </c>
      <c r="T25" s="12" t="s">
        <v>67</v>
      </c>
      <c r="U25" s="17">
        <f t="shared" si="3"/>
        <v>0</v>
      </c>
      <c r="V25" s="17">
        <f t="shared" si="4"/>
        <v>0</v>
      </c>
      <c r="W25" s="17">
        <f t="shared" si="5"/>
        <v>1</v>
      </c>
      <c r="X25" s="17">
        <f t="shared" si="6"/>
        <v>0</v>
      </c>
      <c r="Y25" s="93" t="s">
        <v>94</v>
      </c>
      <c r="Z25" s="94" t="s">
        <v>94</v>
      </c>
      <c r="AA25" s="16">
        <v>40784</v>
      </c>
      <c r="AB25" s="17"/>
      <c r="AC25" s="13"/>
      <c r="AD25" s="13"/>
      <c r="AE25" s="100" t="s">
        <v>31</v>
      </c>
      <c r="AF25" s="100" t="s">
        <v>31</v>
      </c>
      <c r="AG25" s="13" t="s">
        <v>814</v>
      </c>
      <c r="AH25" s="13">
        <v>56</v>
      </c>
      <c r="AI25" s="13"/>
    </row>
    <row r="26" spans="1:35" ht="42" x14ac:dyDescent="0.2">
      <c r="A26" s="96" t="s">
        <v>982</v>
      </c>
      <c r="B26" s="96" t="s">
        <v>983</v>
      </c>
      <c r="C26" s="102">
        <v>32</v>
      </c>
      <c r="D26" s="98" t="s">
        <v>18</v>
      </c>
      <c r="E26" s="98" t="s">
        <v>19</v>
      </c>
      <c r="F26" s="98"/>
      <c r="G26" s="98" t="s">
        <v>984</v>
      </c>
      <c r="H26" s="98" t="s">
        <v>985</v>
      </c>
      <c r="I26" s="99">
        <f t="shared" si="0"/>
        <v>0</v>
      </c>
      <c r="J26" s="98" t="s">
        <v>986</v>
      </c>
      <c r="K26" s="100">
        <v>0</v>
      </c>
      <c r="L26" s="100">
        <v>0</v>
      </c>
      <c r="M26" s="98" t="s">
        <v>223</v>
      </c>
      <c r="N26" s="98">
        <v>0</v>
      </c>
      <c r="O26" s="101" t="s">
        <v>83</v>
      </c>
      <c r="P26" s="102" t="s">
        <v>57</v>
      </c>
      <c r="Q26" s="103">
        <v>42572</v>
      </c>
      <c r="R26" s="97">
        <f t="shared" si="1"/>
        <v>2016</v>
      </c>
      <c r="S26" s="97">
        <f t="shared" si="2"/>
        <v>2</v>
      </c>
      <c r="T26" s="98" t="s">
        <v>319</v>
      </c>
      <c r="U26" s="100">
        <f t="shared" si="3"/>
        <v>0</v>
      </c>
      <c r="V26" s="100">
        <f t="shared" si="4"/>
        <v>0</v>
      </c>
      <c r="W26" s="100">
        <f t="shared" si="5"/>
        <v>0</v>
      </c>
      <c r="X26" s="100">
        <f t="shared" si="6"/>
        <v>0</v>
      </c>
      <c r="Y26" s="104">
        <v>11</v>
      </c>
      <c r="Z26" s="105" t="s">
        <v>987</v>
      </c>
      <c r="AA26" s="106">
        <v>42583</v>
      </c>
      <c r="AB26" s="100"/>
      <c r="AC26" s="107"/>
      <c r="AD26" s="107"/>
      <c r="AE26" s="100" t="s">
        <v>32</v>
      </c>
      <c r="AF26" s="100" t="s">
        <v>32</v>
      </c>
      <c r="AG26" s="107"/>
      <c r="AH26" s="107"/>
      <c r="AI26" s="107"/>
    </row>
    <row r="27" spans="1:35" ht="28" x14ac:dyDescent="0.2">
      <c r="A27" s="10" t="s">
        <v>182</v>
      </c>
      <c r="B27" s="10" t="s">
        <v>183</v>
      </c>
      <c r="C27" s="11">
        <v>19</v>
      </c>
      <c r="D27" s="12" t="s">
        <v>50</v>
      </c>
      <c r="E27" s="12" t="s">
        <v>19</v>
      </c>
      <c r="F27" s="12" t="s">
        <v>124</v>
      </c>
      <c r="G27" s="12" t="s">
        <v>21</v>
      </c>
      <c r="H27" s="12" t="s">
        <v>22</v>
      </c>
      <c r="I27" s="91">
        <f t="shared" si="0"/>
        <v>0</v>
      </c>
      <c r="J27" s="12" t="s">
        <v>62</v>
      </c>
      <c r="K27" s="17">
        <v>1</v>
      </c>
      <c r="L27" s="17">
        <v>0</v>
      </c>
      <c r="M27" s="12" t="s">
        <v>24</v>
      </c>
      <c r="N27" s="12" t="s">
        <v>151</v>
      </c>
      <c r="O27" s="92" t="s">
        <v>146</v>
      </c>
      <c r="P27" s="14">
        <v>1989</v>
      </c>
      <c r="Q27" s="15">
        <v>40618</v>
      </c>
      <c r="R27" s="11">
        <f t="shared" si="1"/>
        <v>2011</v>
      </c>
      <c r="S27" s="11">
        <f t="shared" si="2"/>
        <v>22</v>
      </c>
      <c r="T27" s="12" t="s">
        <v>184</v>
      </c>
      <c r="U27" s="17">
        <f t="shared" si="3"/>
        <v>0</v>
      </c>
      <c r="V27" s="17">
        <f t="shared" si="4"/>
        <v>0</v>
      </c>
      <c r="W27" s="17">
        <f t="shared" si="5"/>
        <v>1</v>
      </c>
      <c r="X27" s="17">
        <f t="shared" si="6"/>
        <v>0</v>
      </c>
      <c r="Y27" s="93" t="s">
        <v>94</v>
      </c>
      <c r="Z27" s="94" t="s">
        <v>94</v>
      </c>
      <c r="AA27" s="16">
        <v>40786</v>
      </c>
      <c r="AB27" s="17"/>
      <c r="AC27" s="13"/>
      <c r="AD27" s="13"/>
      <c r="AE27" s="100" t="s">
        <v>32</v>
      </c>
      <c r="AF27" s="100" t="s">
        <v>32</v>
      </c>
      <c r="AG27" s="13"/>
      <c r="AH27" s="13"/>
      <c r="AI27" s="13"/>
    </row>
    <row r="28" spans="1:35" ht="14" x14ac:dyDescent="0.2">
      <c r="A28" s="95" t="s">
        <v>185</v>
      </c>
      <c r="B28" s="95" t="s">
        <v>186</v>
      </c>
      <c r="C28" s="97">
        <v>15</v>
      </c>
      <c r="D28" s="98" t="s">
        <v>18</v>
      </c>
      <c r="E28" s="98" t="s">
        <v>19</v>
      </c>
      <c r="F28" s="98" t="s">
        <v>61</v>
      </c>
      <c r="G28" s="98" t="s">
        <v>180</v>
      </c>
      <c r="H28" s="98" t="s">
        <v>181</v>
      </c>
      <c r="I28" s="99">
        <f t="shared" si="0"/>
        <v>0</v>
      </c>
      <c r="J28" s="98" t="s">
        <v>54</v>
      </c>
      <c r="K28" s="100">
        <v>1</v>
      </c>
      <c r="L28" s="100">
        <v>1</v>
      </c>
      <c r="M28" s="98" t="s">
        <v>24</v>
      </c>
      <c r="N28" s="98" t="s">
        <v>141</v>
      </c>
      <c r="O28" s="101" t="s">
        <v>56</v>
      </c>
      <c r="P28" s="102">
        <v>1984</v>
      </c>
      <c r="Q28" s="103">
        <v>40066</v>
      </c>
      <c r="R28" s="97">
        <f t="shared" si="1"/>
        <v>2009</v>
      </c>
      <c r="S28" s="97">
        <f t="shared" si="2"/>
        <v>25</v>
      </c>
      <c r="T28" s="98" t="s">
        <v>142</v>
      </c>
      <c r="U28" s="100">
        <f t="shared" si="3"/>
        <v>0</v>
      </c>
      <c r="V28" s="100">
        <f t="shared" si="4"/>
        <v>0</v>
      </c>
      <c r="W28" s="100">
        <f t="shared" si="5"/>
        <v>1</v>
      </c>
      <c r="X28" s="100">
        <f t="shared" si="6"/>
        <v>0</v>
      </c>
      <c r="Y28" s="104" t="s">
        <v>94</v>
      </c>
      <c r="Z28" s="105" t="s">
        <v>94</v>
      </c>
      <c r="AA28" s="106">
        <v>40784</v>
      </c>
      <c r="AB28" s="100"/>
      <c r="AC28" s="107"/>
      <c r="AD28" s="107"/>
      <c r="AE28" s="100" t="s">
        <v>31</v>
      </c>
      <c r="AF28" s="100" t="s">
        <v>31</v>
      </c>
      <c r="AG28" s="107" t="s">
        <v>808</v>
      </c>
      <c r="AH28" s="107">
        <v>67</v>
      </c>
      <c r="AI28" s="107"/>
    </row>
    <row r="29" spans="1:35" ht="28" x14ac:dyDescent="0.2">
      <c r="A29" s="10" t="s">
        <v>188</v>
      </c>
      <c r="B29" s="10" t="s">
        <v>189</v>
      </c>
      <c r="C29" s="11">
        <v>35</v>
      </c>
      <c r="D29" s="12" t="s">
        <v>60</v>
      </c>
      <c r="E29" s="12" t="s">
        <v>19</v>
      </c>
      <c r="F29" s="12" t="s">
        <v>51</v>
      </c>
      <c r="G29" s="12" t="s">
        <v>21</v>
      </c>
      <c r="H29" s="12" t="s">
        <v>22</v>
      </c>
      <c r="I29" s="91">
        <f t="shared" si="0"/>
        <v>0</v>
      </c>
      <c r="J29" s="12" t="s">
        <v>54</v>
      </c>
      <c r="K29" s="17">
        <v>1</v>
      </c>
      <c r="L29" s="17">
        <v>0</v>
      </c>
      <c r="M29" s="12" t="s">
        <v>24</v>
      </c>
      <c r="N29" s="12" t="s">
        <v>190</v>
      </c>
      <c r="O29" s="92" t="s">
        <v>147</v>
      </c>
      <c r="P29" s="14">
        <v>1991</v>
      </c>
      <c r="Q29" s="15">
        <v>36909</v>
      </c>
      <c r="R29" s="11">
        <f t="shared" si="1"/>
        <v>2001</v>
      </c>
      <c r="S29" s="11">
        <f t="shared" si="2"/>
        <v>10</v>
      </c>
      <c r="T29" s="12" t="s">
        <v>101</v>
      </c>
      <c r="U29" s="17">
        <f t="shared" si="3"/>
        <v>0</v>
      </c>
      <c r="V29" s="17">
        <f t="shared" si="4"/>
        <v>0</v>
      </c>
      <c r="W29" s="17">
        <f t="shared" si="5"/>
        <v>0</v>
      </c>
      <c r="X29" s="17">
        <f t="shared" si="6"/>
        <v>0</v>
      </c>
      <c r="Y29" s="93">
        <v>48</v>
      </c>
      <c r="Z29" s="94" t="s">
        <v>191</v>
      </c>
      <c r="AA29" s="16">
        <v>40784.605196759258</v>
      </c>
      <c r="AB29" s="17"/>
      <c r="AC29" s="13"/>
      <c r="AD29" s="13"/>
      <c r="AE29" s="100" t="s">
        <v>32</v>
      </c>
      <c r="AF29" s="100" t="s">
        <v>32</v>
      </c>
      <c r="AG29" s="13"/>
      <c r="AH29" s="13"/>
      <c r="AI29" s="13"/>
    </row>
    <row r="30" spans="1:35" ht="14" x14ac:dyDescent="0.2">
      <c r="A30" s="95" t="s">
        <v>192</v>
      </c>
      <c r="B30" s="95" t="s">
        <v>193</v>
      </c>
      <c r="C30" s="97">
        <v>21</v>
      </c>
      <c r="D30" s="98" t="s">
        <v>50</v>
      </c>
      <c r="E30" s="98" t="s">
        <v>19</v>
      </c>
      <c r="F30" s="98" t="s">
        <v>51</v>
      </c>
      <c r="G30" s="98" t="s">
        <v>194</v>
      </c>
      <c r="H30" s="98" t="s">
        <v>195</v>
      </c>
      <c r="I30" s="99">
        <f t="shared" si="0"/>
        <v>0</v>
      </c>
      <c r="J30" s="98" t="s">
        <v>54</v>
      </c>
      <c r="K30" s="100">
        <v>1</v>
      </c>
      <c r="L30" s="100">
        <v>0</v>
      </c>
      <c r="M30" s="98" t="s">
        <v>120</v>
      </c>
      <c r="N30" s="98" t="s">
        <v>74</v>
      </c>
      <c r="O30" s="101" t="s">
        <v>39</v>
      </c>
      <c r="P30" s="102">
        <v>1995</v>
      </c>
      <c r="Q30" s="103">
        <v>37364</v>
      </c>
      <c r="R30" s="97">
        <f t="shared" si="1"/>
        <v>2002</v>
      </c>
      <c r="S30" s="97">
        <f t="shared" si="2"/>
        <v>7</v>
      </c>
      <c r="T30" s="98" t="s">
        <v>187</v>
      </c>
      <c r="U30" s="100">
        <f t="shared" si="3"/>
        <v>0</v>
      </c>
      <c r="V30" s="100">
        <f t="shared" si="4"/>
        <v>0</v>
      </c>
      <c r="W30" s="100">
        <f t="shared" si="5"/>
        <v>0</v>
      </c>
      <c r="X30" s="100">
        <f t="shared" si="6"/>
        <v>0</v>
      </c>
      <c r="Y30" s="104">
        <v>30</v>
      </c>
      <c r="Z30" s="105" t="s">
        <v>196</v>
      </c>
      <c r="AA30" s="106">
        <v>40784</v>
      </c>
      <c r="AB30" s="100"/>
      <c r="AC30" s="107"/>
      <c r="AD30" s="107"/>
      <c r="AE30" s="100" t="s">
        <v>32</v>
      </c>
      <c r="AF30" s="100" t="s">
        <v>32</v>
      </c>
      <c r="AG30" s="107"/>
      <c r="AH30" s="107"/>
      <c r="AI30" s="107"/>
    </row>
    <row r="31" spans="1:35" ht="14" x14ac:dyDescent="0.2">
      <c r="A31" s="10" t="s">
        <v>197</v>
      </c>
      <c r="B31" s="10" t="s">
        <v>198</v>
      </c>
      <c r="C31" s="11">
        <v>16</v>
      </c>
      <c r="D31" s="12" t="s">
        <v>50</v>
      </c>
      <c r="E31" s="12" t="s">
        <v>19</v>
      </c>
      <c r="F31" s="12" t="s">
        <v>61</v>
      </c>
      <c r="G31" s="12" t="s">
        <v>199</v>
      </c>
      <c r="H31" s="12" t="s">
        <v>200</v>
      </c>
      <c r="I31" s="91">
        <f t="shared" si="0"/>
        <v>1</v>
      </c>
      <c r="J31" s="12" t="s">
        <v>201</v>
      </c>
      <c r="K31" s="17">
        <v>1</v>
      </c>
      <c r="L31" s="17">
        <v>0</v>
      </c>
      <c r="M31" s="12" t="s">
        <v>120</v>
      </c>
      <c r="N31" s="12"/>
      <c r="O31" s="92" t="s">
        <v>39</v>
      </c>
      <c r="P31" s="14">
        <v>1993</v>
      </c>
      <c r="Q31" s="15">
        <v>35998</v>
      </c>
      <c r="R31" s="11">
        <f t="shared" si="1"/>
        <v>1998</v>
      </c>
      <c r="S31" s="11">
        <f t="shared" si="2"/>
        <v>5</v>
      </c>
      <c r="T31" s="12" t="s">
        <v>202</v>
      </c>
      <c r="U31" s="17">
        <f t="shared" si="3"/>
        <v>0</v>
      </c>
      <c r="V31" s="17">
        <f t="shared" si="4"/>
        <v>0</v>
      </c>
      <c r="W31" s="17">
        <f t="shared" si="5"/>
        <v>0</v>
      </c>
      <c r="X31" s="17">
        <f t="shared" si="6"/>
        <v>0</v>
      </c>
      <c r="Y31" s="93">
        <v>30</v>
      </c>
      <c r="Z31" s="94" t="s">
        <v>203</v>
      </c>
      <c r="AA31" s="16">
        <v>40784</v>
      </c>
      <c r="AB31" s="17"/>
      <c r="AC31" s="13"/>
      <c r="AD31" s="13"/>
      <c r="AE31" s="100" t="s">
        <v>32</v>
      </c>
      <c r="AF31" s="100" t="s">
        <v>32</v>
      </c>
      <c r="AG31" s="13"/>
      <c r="AH31" s="13"/>
      <c r="AI31" s="13"/>
    </row>
    <row r="32" spans="1:35" ht="28" x14ac:dyDescent="0.2">
      <c r="A32" s="95" t="s">
        <v>204</v>
      </c>
      <c r="B32" s="95" t="s">
        <v>205</v>
      </c>
      <c r="C32" s="97">
        <v>47</v>
      </c>
      <c r="D32" s="98" t="s">
        <v>50</v>
      </c>
      <c r="E32" s="98" t="s">
        <v>19</v>
      </c>
      <c r="F32" s="98" t="s">
        <v>97</v>
      </c>
      <c r="G32" s="98" t="s">
        <v>21</v>
      </c>
      <c r="H32" s="98" t="s">
        <v>22</v>
      </c>
      <c r="I32" s="99">
        <f t="shared" si="0"/>
        <v>0</v>
      </c>
      <c r="J32" s="98" t="s">
        <v>206</v>
      </c>
      <c r="K32" s="100">
        <v>0</v>
      </c>
      <c r="L32" s="100">
        <v>1</v>
      </c>
      <c r="M32" s="98" t="s">
        <v>131</v>
      </c>
      <c r="N32" s="98"/>
      <c r="O32" s="101" t="s">
        <v>66</v>
      </c>
      <c r="P32" s="102">
        <v>2004</v>
      </c>
      <c r="Q32" s="103">
        <v>41527</v>
      </c>
      <c r="R32" s="97">
        <f t="shared" si="1"/>
        <v>2013</v>
      </c>
      <c r="S32" s="97">
        <f t="shared" si="2"/>
        <v>9</v>
      </c>
      <c r="T32" s="98" t="s">
        <v>83</v>
      </c>
      <c r="U32" s="100">
        <f t="shared" si="3"/>
        <v>0</v>
      </c>
      <c r="V32" s="100">
        <f t="shared" si="4"/>
        <v>0</v>
      </c>
      <c r="W32" s="100">
        <f t="shared" si="5"/>
        <v>0</v>
      </c>
      <c r="X32" s="100">
        <f t="shared" si="6"/>
        <v>0</v>
      </c>
      <c r="Y32" s="104">
        <v>30</v>
      </c>
      <c r="Z32" s="105" t="s">
        <v>196</v>
      </c>
      <c r="AA32" s="106">
        <v>41527</v>
      </c>
      <c r="AB32" s="100" t="s">
        <v>31</v>
      </c>
      <c r="AC32" s="107"/>
      <c r="AD32" s="107"/>
      <c r="AE32" s="100" t="s">
        <v>31</v>
      </c>
      <c r="AF32" s="100" t="s">
        <v>31</v>
      </c>
      <c r="AG32" s="107" t="s">
        <v>837</v>
      </c>
      <c r="AH32" s="107">
        <v>68</v>
      </c>
      <c r="AI32" s="107"/>
    </row>
    <row r="33" spans="1:35" ht="28" x14ac:dyDescent="0.2">
      <c r="A33" s="10" t="s">
        <v>207</v>
      </c>
      <c r="B33" s="10" t="s">
        <v>208</v>
      </c>
      <c r="C33" s="11">
        <v>16</v>
      </c>
      <c r="D33" s="12" t="s">
        <v>18</v>
      </c>
      <c r="E33" s="12" t="s">
        <v>34</v>
      </c>
      <c r="F33" s="12" t="s">
        <v>61</v>
      </c>
      <c r="G33" s="12" t="s">
        <v>71</v>
      </c>
      <c r="H33" s="12" t="s">
        <v>209</v>
      </c>
      <c r="I33" s="91">
        <f t="shared" si="0"/>
        <v>1</v>
      </c>
      <c r="J33" s="12" t="s">
        <v>210</v>
      </c>
      <c r="K33" s="17">
        <v>0</v>
      </c>
      <c r="L33" s="17">
        <v>1</v>
      </c>
      <c r="M33" s="12" t="s">
        <v>162</v>
      </c>
      <c r="N33" s="12"/>
      <c r="O33" s="92" t="s">
        <v>173</v>
      </c>
      <c r="P33" s="14">
        <v>1995</v>
      </c>
      <c r="Q33" s="15">
        <v>34913</v>
      </c>
      <c r="R33" s="11">
        <f t="shared" si="1"/>
        <v>1995</v>
      </c>
      <c r="S33" s="11">
        <f t="shared" si="2"/>
        <v>0</v>
      </c>
      <c r="T33" s="12" t="s">
        <v>75</v>
      </c>
      <c r="U33" s="17">
        <f t="shared" si="3"/>
        <v>0</v>
      </c>
      <c r="V33" s="17">
        <f t="shared" si="4"/>
        <v>0</v>
      </c>
      <c r="W33" s="17">
        <f t="shared" si="5"/>
        <v>0</v>
      </c>
      <c r="X33" s="17">
        <f t="shared" si="6"/>
        <v>0</v>
      </c>
      <c r="Y33" s="93">
        <v>0.53</v>
      </c>
      <c r="Z33" s="94" t="s">
        <v>890</v>
      </c>
      <c r="AA33" s="16">
        <v>40961</v>
      </c>
      <c r="AB33" s="17"/>
      <c r="AC33" s="17" t="s">
        <v>31</v>
      </c>
      <c r="AD33" s="13"/>
      <c r="AE33" s="100" t="s">
        <v>32</v>
      </c>
      <c r="AF33" s="100" t="s">
        <v>876</v>
      </c>
      <c r="AG33" s="13" t="s">
        <v>839</v>
      </c>
      <c r="AH33" s="13"/>
      <c r="AI33" s="13"/>
    </row>
    <row r="34" spans="1:35" ht="28" x14ac:dyDescent="0.2">
      <c r="A34" s="95" t="s">
        <v>211</v>
      </c>
      <c r="B34" s="95" t="s">
        <v>212</v>
      </c>
      <c r="C34" s="97">
        <v>52</v>
      </c>
      <c r="D34" s="98" t="s">
        <v>18</v>
      </c>
      <c r="E34" s="98" t="s">
        <v>19</v>
      </c>
      <c r="F34" s="98" t="s">
        <v>35</v>
      </c>
      <c r="G34" s="98" t="s">
        <v>42</v>
      </c>
      <c r="H34" s="98" t="s">
        <v>213</v>
      </c>
      <c r="I34" s="99">
        <f t="shared" si="0"/>
        <v>0</v>
      </c>
      <c r="J34" s="98" t="s">
        <v>54</v>
      </c>
      <c r="K34" s="100">
        <v>1</v>
      </c>
      <c r="L34" s="100">
        <v>0</v>
      </c>
      <c r="M34" s="98" t="s">
        <v>24</v>
      </c>
      <c r="N34" s="98" t="s">
        <v>214</v>
      </c>
      <c r="O34" s="101" t="s">
        <v>67</v>
      </c>
      <c r="P34" s="102">
        <v>2005</v>
      </c>
      <c r="Q34" s="103">
        <v>40011</v>
      </c>
      <c r="R34" s="97">
        <f t="shared" si="1"/>
        <v>2009</v>
      </c>
      <c r="S34" s="97">
        <f t="shared" si="2"/>
        <v>4</v>
      </c>
      <c r="T34" s="98" t="s">
        <v>187</v>
      </c>
      <c r="U34" s="100">
        <f t="shared" si="3"/>
        <v>0</v>
      </c>
      <c r="V34" s="100">
        <f t="shared" si="4"/>
        <v>0</v>
      </c>
      <c r="W34" s="100">
        <f t="shared" si="5"/>
        <v>1</v>
      </c>
      <c r="X34" s="100">
        <f t="shared" si="6"/>
        <v>0</v>
      </c>
      <c r="Y34" s="104" t="s">
        <v>94</v>
      </c>
      <c r="Z34" s="105" t="s">
        <v>94</v>
      </c>
      <c r="AA34" s="106">
        <v>41450</v>
      </c>
      <c r="AB34" s="100" t="s">
        <v>31</v>
      </c>
      <c r="AC34" s="107"/>
      <c r="AD34" s="107"/>
      <c r="AE34" s="100" t="s">
        <v>32</v>
      </c>
      <c r="AF34" s="100" t="s">
        <v>32</v>
      </c>
      <c r="AG34" s="107"/>
      <c r="AH34" s="107"/>
      <c r="AI34" s="107"/>
    </row>
    <row r="35" spans="1:35" ht="28" x14ac:dyDescent="0.2">
      <c r="A35" s="10" t="s">
        <v>215</v>
      </c>
      <c r="B35" s="10" t="s">
        <v>216</v>
      </c>
      <c r="C35" s="11">
        <v>33</v>
      </c>
      <c r="D35" s="12" t="s">
        <v>50</v>
      </c>
      <c r="E35" s="12" t="s">
        <v>19</v>
      </c>
      <c r="F35" s="12" t="s">
        <v>51</v>
      </c>
      <c r="G35" s="12" t="s">
        <v>159</v>
      </c>
      <c r="H35" s="12" t="s">
        <v>217</v>
      </c>
      <c r="I35" s="91">
        <f t="shared" si="0"/>
        <v>1</v>
      </c>
      <c r="J35" s="12" t="s">
        <v>218</v>
      </c>
      <c r="K35" s="17">
        <v>0</v>
      </c>
      <c r="L35" s="17">
        <v>0</v>
      </c>
      <c r="M35" s="12" t="s">
        <v>74</v>
      </c>
      <c r="N35" s="12"/>
      <c r="O35" s="92" t="s">
        <v>219</v>
      </c>
      <c r="P35" s="14">
        <v>1966</v>
      </c>
      <c r="Q35" s="15">
        <v>38209</v>
      </c>
      <c r="R35" s="11">
        <f t="shared" si="1"/>
        <v>2004</v>
      </c>
      <c r="S35" s="11">
        <f t="shared" si="2"/>
        <v>38</v>
      </c>
      <c r="T35" s="12" t="s">
        <v>45</v>
      </c>
      <c r="U35" s="17">
        <f t="shared" si="3"/>
        <v>0</v>
      </c>
      <c r="V35" s="17">
        <f t="shared" si="4"/>
        <v>0</v>
      </c>
      <c r="W35" s="17">
        <f t="shared" si="5"/>
        <v>1</v>
      </c>
      <c r="X35" s="17">
        <f t="shared" si="6"/>
        <v>0</v>
      </c>
      <c r="Y35" s="93" t="s">
        <v>94</v>
      </c>
      <c r="Z35" s="94" t="s">
        <v>94</v>
      </c>
      <c r="AA35" s="16">
        <v>40784</v>
      </c>
      <c r="AB35" s="17"/>
      <c r="AC35" s="13"/>
      <c r="AD35" s="13"/>
      <c r="AE35" s="100" t="s">
        <v>32</v>
      </c>
      <c r="AF35" s="100" t="s">
        <v>32</v>
      </c>
      <c r="AG35" s="13"/>
      <c r="AH35" s="13"/>
      <c r="AI35" s="13"/>
    </row>
    <row r="36" spans="1:35" ht="42" x14ac:dyDescent="0.2">
      <c r="A36" s="95" t="s">
        <v>220</v>
      </c>
      <c r="B36" s="95" t="s">
        <v>221</v>
      </c>
      <c r="C36" s="97">
        <v>43</v>
      </c>
      <c r="D36" s="98" t="s">
        <v>18</v>
      </c>
      <c r="E36" s="98" t="s">
        <v>19</v>
      </c>
      <c r="F36" s="98" t="s">
        <v>51</v>
      </c>
      <c r="G36" s="98" t="s">
        <v>129</v>
      </c>
      <c r="H36" s="98" t="s">
        <v>222</v>
      </c>
      <c r="I36" s="99">
        <f t="shared" si="0"/>
        <v>0</v>
      </c>
      <c r="J36" s="98"/>
      <c r="K36" s="100">
        <v>0</v>
      </c>
      <c r="L36" s="100">
        <v>0</v>
      </c>
      <c r="M36" s="98" t="s">
        <v>223</v>
      </c>
      <c r="N36" s="98"/>
      <c r="O36" s="101" t="s">
        <v>65</v>
      </c>
      <c r="P36" s="102">
        <v>1999</v>
      </c>
      <c r="Q36" s="103">
        <v>36935</v>
      </c>
      <c r="R36" s="97">
        <f t="shared" si="1"/>
        <v>2001</v>
      </c>
      <c r="S36" s="97">
        <f t="shared" si="2"/>
        <v>2</v>
      </c>
      <c r="T36" s="98" t="s">
        <v>101</v>
      </c>
      <c r="U36" s="100">
        <f t="shared" si="3"/>
        <v>0</v>
      </c>
      <c r="V36" s="100">
        <f t="shared" si="4"/>
        <v>0</v>
      </c>
      <c r="W36" s="100">
        <f t="shared" si="5"/>
        <v>0</v>
      </c>
      <c r="X36" s="100">
        <f t="shared" si="6"/>
        <v>0</v>
      </c>
      <c r="Y36" s="104">
        <v>6</v>
      </c>
      <c r="Z36" s="105" t="s">
        <v>224</v>
      </c>
      <c r="AA36" s="106">
        <v>41665</v>
      </c>
      <c r="AB36" s="100"/>
      <c r="AC36" s="107"/>
      <c r="AD36" s="107"/>
      <c r="AE36" s="100" t="s">
        <v>32</v>
      </c>
      <c r="AF36" s="100" t="s">
        <v>32</v>
      </c>
      <c r="AG36" s="107"/>
      <c r="AH36" s="107"/>
      <c r="AI36" s="107"/>
    </row>
    <row r="37" spans="1:35" ht="42" x14ac:dyDescent="0.2">
      <c r="A37" s="10" t="s">
        <v>225</v>
      </c>
      <c r="B37" s="10" t="s">
        <v>226</v>
      </c>
      <c r="C37" s="11">
        <v>19</v>
      </c>
      <c r="D37" s="12" t="s">
        <v>60</v>
      </c>
      <c r="E37" s="12" t="s">
        <v>19</v>
      </c>
      <c r="F37" s="12" t="s">
        <v>97</v>
      </c>
      <c r="G37" s="12" t="s">
        <v>21</v>
      </c>
      <c r="H37" s="12" t="s">
        <v>227</v>
      </c>
      <c r="I37" s="91">
        <f t="shared" si="0"/>
        <v>0</v>
      </c>
      <c r="J37" s="12" t="s">
        <v>228</v>
      </c>
      <c r="K37" s="17">
        <v>1</v>
      </c>
      <c r="L37" s="17">
        <v>1</v>
      </c>
      <c r="M37" s="12" t="s">
        <v>24</v>
      </c>
      <c r="N37" s="12" t="s">
        <v>229</v>
      </c>
      <c r="O37" s="92" t="s">
        <v>56</v>
      </c>
      <c r="P37" s="14">
        <v>1985</v>
      </c>
      <c r="Q37" s="15">
        <v>35006</v>
      </c>
      <c r="R37" s="11">
        <f t="shared" si="1"/>
        <v>1995</v>
      </c>
      <c r="S37" s="11">
        <f t="shared" si="2"/>
        <v>10</v>
      </c>
      <c r="T37" s="12" t="s">
        <v>133</v>
      </c>
      <c r="U37" s="17">
        <f t="shared" si="3"/>
        <v>1</v>
      </c>
      <c r="V37" s="17">
        <f t="shared" si="4"/>
        <v>0</v>
      </c>
      <c r="W37" s="17">
        <f t="shared" si="5"/>
        <v>0</v>
      </c>
      <c r="X37" s="17">
        <f t="shared" si="6"/>
        <v>0</v>
      </c>
      <c r="Y37" s="93" t="s">
        <v>178</v>
      </c>
      <c r="Z37" s="94" t="s">
        <v>178</v>
      </c>
      <c r="AA37" s="16">
        <v>40784</v>
      </c>
      <c r="AB37" s="17" t="s">
        <v>31</v>
      </c>
      <c r="AC37" s="13"/>
      <c r="AD37" s="13"/>
      <c r="AE37" s="100" t="s">
        <v>32</v>
      </c>
      <c r="AF37" s="100" t="s">
        <v>32</v>
      </c>
      <c r="AG37" s="13"/>
      <c r="AH37" s="13"/>
      <c r="AI37" s="13"/>
    </row>
    <row r="38" spans="1:35" ht="42" x14ac:dyDescent="0.2">
      <c r="A38" s="95" t="s">
        <v>230</v>
      </c>
      <c r="B38" s="95" t="s">
        <v>231</v>
      </c>
      <c r="C38" s="97">
        <v>15</v>
      </c>
      <c r="D38" s="98" t="s">
        <v>18</v>
      </c>
      <c r="E38" s="98" t="s">
        <v>19</v>
      </c>
      <c r="F38" s="98" t="s">
        <v>232</v>
      </c>
      <c r="G38" s="98" t="s">
        <v>233</v>
      </c>
      <c r="H38" s="98" t="s">
        <v>234</v>
      </c>
      <c r="I38" s="99">
        <f t="shared" si="0"/>
        <v>0</v>
      </c>
      <c r="J38" s="98" t="s">
        <v>235</v>
      </c>
      <c r="K38" s="100">
        <v>0</v>
      </c>
      <c r="L38" s="100">
        <v>0</v>
      </c>
      <c r="M38" s="98" t="s">
        <v>236</v>
      </c>
      <c r="N38" s="98" t="s">
        <v>214</v>
      </c>
      <c r="O38" s="101" t="s">
        <v>134</v>
      </c>
      <c r="P38" s="102">
        <v>1997</v>
      </c>
      <c r="Q38" s="103">
        <v>37035</v>
      </c>
      <c r="R38" s="97">
        <f t="shared" si="1"/>
        <v>2001</v>
      </c>
      <c r="S38" s="97">
        <f t="shared" si="2"/>
        <v>4</v>
      </c>
      <c r="T38" s="98" t="s">
        <v>101</v>
      </c>
      <c r="U38" s="100">
        <f t="shared" si="3"/>
        <v>0</v>
      </c>
      <c r="V38" s="100">
        <f t="shared" si="4"/>
        <v>0</v>
      </c>
      <c r="W38" s="100">
        <f t="shared" si="5"/>
        <v>0</v>
      </c>
      <c r="X38" s="100">
        <f t="shared" si="6"/>
        <v>0</v>
      </c>
      <c r="Y38" s="104">
        <v>9</v>
      </c>
      <c r="Z38" s="105" t="s">
        <v>237</v>
      </c>
      <c r="AA38" s="106">
        <v>40784</v>
      </c>
      <c r="AB38" s="100"/>
      <c r="AC38" s="107"/>
      <c r="AD38" s="107"/>
      <c r="AE38" s="100" t="s">
        <v>31</v>
      </c>
      <c r="AF38" s="100" t="s">
        <v>31</v>
      </c>
      <c r="AG38" s="107" t="s">
        <v>873</v>
      </c>
      <c r="AH38" s="107">
        <v>71</v>
      </c>
      <c r="AI38" s="107"/>
    </row>
    <row r="39" spans="1:35" ht="42" x14ac:dyDescent="0.2">
      <c r="A39" s="10" t="s">
        <v>238</v>
      </c>
      <c r="B39" s="10" t="s">
        <v>239</v>
      </c>
      <c r="C39" s="11">
        <v>46</v>
      </c>
      <c r="D39" s="12" t="s">
        <v>18</v>
      </c>
      <c r="E39" s="12" t="s">
        <v>19</v>
      </c>
      <c r="F39" s="12" t="s">
        <v>35</v>
      </c>
      <c r="G39" s="12" t="s">
        <v>71</v>
      </c>
      <c r="H39" s="12" t="s">
        <v>240</v>
      </c>
      <c r="I39" s="91">
        <f t="shared" si="0"/>
        <v>1</v>
      </c>
      <c r="J39" s="12" t="s">
        <v>241</v>
      </c>
      <c r="K39" s="17">
        <v>0</v>
      </c>
      <c r="L39" s="17">
        <v>1</v>
      </c>
      <c r="M39" s="12" t="s">
        <v>162</v>
      </c>
      <c r="N39" s="12"/>
      <c r="O39" s="92" t="s">
        <v>107</v>
      </c>
      <c r="P39" s="14">
        <v>1994</v>
      </c>
      <c r="Q39" s="15">
        <v>36224</v>
      </c>
      <c r="R39" s="11">
        <f t="shared" si="1"/>
        <v>1999</v>
      </c>
      <c r="S39" s="11">
        <f t="shared" si="2"/>
        <v>5</v>
      </c>
      <c r="T39" s="12" t="s">
        <v>65</v>
      </c>
      <c r="U39" s="17">
        <f t="shared" si="3"/>
        <v>0</v>
      </c>
      <c r="V39" s="17">
        <f t="shared" si="4"/>
        <v>0</v>
      </c>
      <c r="W39" s="17">
        <f t="shared" si="5"/>
        <v>0</v>
      </c>
      <c r="X39" s="17">
        <f t="shared" si="6"/>
        <v>0</v>
      </c>
      <c r="Y39" s="93">
        <v>47</v>
      </c>
      <c r="Z39" s="94" t="s">
        <v>242</v>
      </c>
      <c r="AA39" s="16">
        <v>40951</v>
      </c>
      <c r="AB39" s="17" t="s">
        <v>31</v>
      </c>
      <c r="AC39" s="13"/>
      <c r="AD39" s="13"/>
      <c r="AE39" s="100" t="s">
        <v>32</v>
      </c>
      <c r="AF39" s="100" t="s">
        <v>32</v>
      </c>
      <c r="AG39" s="13"/>
      <c r="AH39" s="13"/>
      <c r="AI39" s="13"/>
    </row>
    <row r="40" spans="1:35" ht="14" x14ac:dyDescent="0.2">
      <c r="A40" s="95" t="s">
        <v>160</v>
      </c>
      <c r="B40" s="95" t="s">
        <v>243</v>
      </c>
      <c r="C40" s="97">
        <v>23</v>
      </c>
      <c r="D40" s="98" t="s">
        <v>18</v>
      </c>
      <c r="E40" s="98" t="s">
        <v>19</v>
      </c>
      <c r="F40" s="98" t="s">
        <v>61</v>
      </c>
      <c r="G40" s="98" t="s">
        <v>180</v>
      </c>
      <c r="H40" s="98" t="s">
        <v>181</v>
      </c>
      <c r="I40" s="99">
        <f t="shared" si="0"/>
        <v>1</v>
      </c>
      <c r="J40" s="98" t="s">
        <v>201</v>
      </c>
      <c r="K40" s="100">
        <v>1</v>
      </c>
      <c r="L40" s="100">
        <v>0</v>
      </c>
      <c r="M40" s="98" t="s">
        <v>24</v>
      </c>
      <c r="N40" s="98" t="s">
        <v>74</v>
      </c>
      <c r="O40" s="101" t="s">
        <v>146</v>
      </c>
      <c r="P40" s="102">
        <v>1991</v>
      </c>
      <c r="Q40" s="103">
        <v>33785</v>
      </c>
      <c r="R40" s="97">
        <f t="shared" si="1"/>
        <v>1992</v>
      </c>
      <c r="S40" s="97">
        <f t="shared" si="2"/>
        <v>1</v>
      </c>
      <c r="T40" s="98" t="s">
        <v>106</v>
      </c>
      <c r="U40" s="100">
        <f t="shared" si="3"/>
        <v>0</v>
      </c>
      <c r="V40" s="100">
        <f t="shared" si="4"/>
        <v>0</v>
      </c>
      <c r="W40" s="100">
        <f t="shared" si="5"/>
        <v>0</v>
      </c>
      <c r="X40" s="100">
        <f t="shared" si="6"/>
        <v>0</v>
      </c>
      <c r="Y40" s="104"/>
      <c r="Z40" s="105" t="s">
        <v>244</v>
      </c>
      <c r="AA40" s="106">
        <v>40784</v>
      </c>
      <c r="AB40" s="100"/>
      <c r="AC40" s="107"/>
      <c r="AD40" s="107"/>
      <c r="AE40" s="100" t="s">
        <v>32</v>
      </c>
      <c r="AF40" s="100" t="s">
        <v>32</v>
      </c>
      <c r="AG40" s="107"/>
      <c r="AH40" s="107"/>
      <c r="AI40" s="107"/>
    </row>
    <row r="41" spans="1:35" ht="70" x14ac:dyDescent="0.2">
      <c r="A41" s="18" t="s">
        <v>988</v>
      </c>
      <c r="B41" s="18" t="s">
        <v>154</v>
      </c>
      <c r="C41" s="14">
        <v>18</v>
      </c>
      <c r="D41" s="12" t="s">
        <v>18</v>
      </c>
      <c r="E41" s="12" t="s">
        <v>19</v>
      </c>
      <c r="F41" s="12"/>
      <c r="G41" s="12" t="s">
        <v>233</v>
      </c>
      <c r="H41" s="12" t="s">
        <v>989</v>
      </c>
      <c r="I41" s="91">
        <f t="shared" si="0"/>
        <v>1</v>
      </c>
      <c r="J41" s="12" t="s">
        <v>617</v>
      </c>
      <c r="K41" s="17">
        <v>1</v>
      </c>
      <c r="L41" s="17">
        <v>0</v>
      </c>
      <c r="M41" s="12" t="s">
        <v>24</v>
      </c>
      <c r="N41" s="12">
        <v>0</v>
      </c>
      <c r="O41" s="92" t="s">
        <v>67</v>
      </c>
      <c r="P41" s="14" t="s">
        <v>45</v>
      </c>
      <c r="Q41" s="15">
        <v>42353</v>
      </c>
      <c r="R41" s="11">
        <f t="shared" si="1"/>
        <v>2015</v>
      </c>
      <c r="S41" s="11">
        <f t="shared" si="2"/>
        <v>11</v>
      </c>
      <c r="T41" s="12" t="s">
        <v>319</v>
      </c>
      <c r="U41" s="17">
        <f t="shared" si="3"/>
        <v>0</v>
      </c>
      <c r="V41" s="17">
        <f t="shared" si="4"/>
        <v>0</v>
      </c>
      <c r="W41" s="17">
        <f t="shared" si="5"/>
        <v>0</v>
      </c>
      <c r="X41" s="17">
        <f t="shared" si="6"/>
        <v>0</v>
      </c>
      <c r="Y41" s="93">
        <v>23</v>
      </c>
      <c r="Z41" s="94" t="s">
        <v>299</v>
      </c>
      <c r="AA41" s="16">
        <v>42733</v>
      </c>
      <c r="AB41" s="17"/>
      <c r="AC41" s="13"/>
      <c r="AD41" s="13"/>
      <c r="AE41" s="100" t="s">
        <v>31</v>
      </c>
      <c r="AF41" s="100" t="s">
        <v>31</v>
      </c>
      <c r="AG41" s="13" t="s">
        <v>1043</v>
      </c>
      <c r="AH41" s="13"/>
      <c r="AI41" s="13"/>
    </row>
    <row r="42" spans="1:35" ht="56" x14ac:dyDescent="0.2">
      <c r="A42" s="95" t="s">
        <v>245</v>
      </c>
      <c r="B42" s="95" t="s">
        <v>91</v>
      </c>
      <c r="C42" s="97">
        <v>20</v>
      </c>
      <c r="D42" s="98" t="s">
        <v>18</v>
      </c>
      <c r="E42" s="98" t="s">
        <v>19</v>
      </c>
      <c r="F42" s="98" t="s">
        <v>61</v>
      </c>
      <c r="G42" s="98" t="s">
        <v>246</v>
      </c>
      <c r="H42" s="98" t="s">
        <v>247</v>
      </c>
      <c r="I42" s="99">
        <f t="shared" si="0"/>
        <v>1</v>
      </c>
      <c r="J42" s="98" t="s">
        <v>140</v>
      </c>
      <c r="K42" s="100">
        <v>1</v>
      </c>
      <c r="L42" s="100">
        <v>0</v>
      </c>
      <c r="M42" s="98" t="s">
        <v>24</v>
      </c>
      <c r="N42" s="98"/>
      <c r="O42" s="101" t="s">
        <v>92</v>
      </c>
      <c r="P42" s="102">
        <v>1989</v>
      </c>
      <c r="Q42" s="103">
        <v>34530</v>
      </c>
      <c r="R42" s="97">
        <f t="shared" si="1"/>
        <v>1994</v>
      </c>
      <c r="S42" s="97">
        <f t="shared" si="2"/>
        <v>5</v>
      </c>
      <c r="T42" s="98" t="s">
        <v>187</v>
      </c>
      <c r="U42" s="100">
        <f t="shared" si="3"/>
        <v>0</v>
      </c>
      <c r="V42" s="100">
        <f t="shared" si="4"/>
        <v>0</v>
      </c>
      <c r="W42" s="100">
        <f t="shared" si="5"/>
        <v>0</v>
      </c>
      <c r="X42" s="100">
        <f t="shared" si="6"/>
        <v>0</v>
      </c>
      <c r="Y42" s="104">
        <v>10</v>
      </c>
      <c r="Z42" s="105" t="s">
        <v>248</v>
      </c>
      <c r="AA42" s="106">
        <v>40784</v>
      </c>
      <c r="AB42" s="100"/>
      <c r="AC42" s="107"/>
      <c r="AD42" s="107"/>
      <c r="AE42" s="100" t="s">
        <v>31</v>
      </c>
      <c r="AF42" s="100" t="s">
        <v>31</v>
      </c>
      <c r="AG42" s="107" t="s">
        <v>862</v>
      </c>
      <c r="AH42" s="107"/>
      <c r="AI42" s="107"/>
    </row>
    <row r="43" spans="1:35" ht="14" x14ac:dyDescent="0.2">
      <c r="A43" s="10" t="s">
        <v>249</v>
      </c>
      <c r="B43" s="10" t="s">
        <v>250</v>
      </c>
      <c r="C43" s="11">
        <v>16</v>
      </c>
      <c r="D43" s="12" t="s">
        <v>18</v>
      </c>
      <c r="E43" s="12" t="s">
        <v>19</v>
      </c>
      <c r="F43" s="12" t="s">
        <v>61</v>
      </c>
      <c r="G43" s="12" t="s">
        <v>199</v>
      </c>
      <c r="H43" s="12" t="s">
        <v>251</v>
      </c>
      <c r="I43" s="91">
        <f t="shared" si="0"/>
        <v>0</v>
      </c>
      <c r="J43" s="12" t="s">
        <v>252</v>
      </c>
      <c r="K43" s="17">
        <v>1</v>
      </c>
      <c r="L43" s="17">
        <v>1</v>
      </c>
      <c r="M43" s="12" t="s">
        <v>24</v>
      </c>
      <c r="N43" s="12" t="s">
        <v>141</v>
      </c>
      <c r="O43" s="92" t="s">
        <v>38</v>
      </c>
      <c r="P43" s="14">
        <v>1990</v>
      </c>
      <c r="Q43" s="15">
        <v>38980</v>
      </c>
      <c r="R43" s="11">
        <f t="shared" si="1"/>
        <v>2006</v>
      </c>
      <c r="S43" s="11">
        <f t="shared" si="2"/>
        <v>16</v>
      </c>
      <c r="T43" s="12" t="s">
        <v>47</v>
      </c>
      <c r="U43" s="17">
        <f t="shared" si="3"/>
        <v>0</v>
      </c>
      <c r="V43" s="17">
        <f t="shared" si="4"/>
        <v>0</v>
      </c>
      <c r="W43" s="17">
        <f t="shared" si="5"/>
        <v>0</v>
      </c>
      <c r="X43" s="17">
        <f t="shared" si="6"/>
        <v>1</v>
      </c>
      <c r="Y43" s="93" t="s">
        <v>94</v>
      </c>
      <c r="Z43" s="94" t="s">
        <v>253</v>
      </c>
      <c r="AA43" s="16">
        <v>40784</v>
      </c>
      <c r="AB43" s="17" t="s">
        <v>31</v>
      </c>
      <c r="AC43" s="13"/>
      <c r="AD43" s="13"/>
      <c r="AE43" s="100" t="s">
        <v>32</v>
      </c>
      <c r="AF43" s="100" t="s">
        <v>32</v>
      </c>
      <c r="AG43" s="13"/>
      <c r="AH43" s="13"/>
      <c r="AI43" s="13"/>
    </row>
    <row r="44" spans="1:35" ht="28" x14ac:dyDescent="0.2">
      <c r="A44" s="96" t="s">
        <v>990</v>
      </c>
      <c r="B44" s="96" t="s">
        <v>991</v>
      </c>
      <c r="C44" s="102">
        <v>20</v>
      </c>
      <c r="D44" s="98" t="s">
        <v>18</v>
      </c>
      <c r="E44" s="98" t="s">
        <v>19</v>
      </c>
      <c r="F44" s="98"/>
      <c r="G44" s="98" t="s">
        <v>233</v>
      </c>
      <c r="H44" s="98" t="s">
        <v>677</v>
      </c>
      <c r="I44" s="99">
        <f t="shared" si="0"/>
        <v>1</v>
      </c>
      <c r="J44" s="98" t="s">
        <v>140</v>
      </c>
      <c r="K44" s="100">
        <v>1</v>
      </c>
      <c r="L44" s="100">
        <v>1</v>
      </c>
      <c r="M44" s="98" t="s">
        <v>24</v>
      </c>
      <c r="N44" s="98" t="s">
        <v>141</v>
      </c>
      <c r="O44" s="101" t="s">
        <v>64</v>
      </c>
      <c r="P44" s="102" t="s">
        <v>65</v>
      </c>
      <c r="Q44" s="103">
        <v>40031</v>
      </c>
      <c r="R44" s="97">
        <f t="shared" si="1"/>
        <v>2009</v>
      </c>
      <c r="S44" s="97">
        <f t="shared" si="2"/>
        <v>10</v>
      </c>
      <c r="T44" s="98" t="s">
        <v>319</v>
      </c>
      <c r="U44" s="100">
        <f t="shared" si="3"/>
        <v>0</v>
      </c>
      <c r="V44" s="100">
        <f t="shared" si="4"/>
        <v>1</v>
      </c>
      <c r="W44" s="100">
        <f t="shared" si="5"/>
        <v>0</v>
      </c>
      <c r="X44" s="100">
        <f t="shared" si="6"/>
        <v>0</v>
      </c>
      <c r="Y44" s="104" t="s">
        <v>94</v>
      </c>
      <c r="Z44" s="105" t="s">
        <v>29</v>
      </c>
      <c r="AA44" s="106">
        <v>42726</v>
      </c>
      <c r="AB44" s="100"/>
      <c r="AC44" s="107"/>
      <c r="AD44" s="100" t="s">
        <v>817</v>
      </c>
      <c r="AE44" s="100" t="s">
        <v>31</v>
      </c>
      <c r="AF44" s="100" t="s">
        <v>31</v>
      </c>
      <c r="AG44" s="107" t="s">
        <v>1044</v>
      </c>
      <c r="AH44" s="107"/>
      <c r="AI44" s="107"/>
    </row>
    <row r="45" spans="1:35" ht="70" x14ac:dyDescent="0.2">
      <c r="A45" s="10" t="s">
        <v>254</v>
      </c>
      <c r="B45" s="10" t="s">
        <v>255</v>
      </c>
      <c r="C45" s="11">
        <v>22</v>
      </c>
      <c r="D45" s="12" t="s">
        <v>50</v>
      </c>
      <c r="E45" s="12" t="s">
        <v>19</v>
      </c>
      <c r="F45" s="12" t="s">
        <v>61</v>
      </c>
      <c r="G45" s="12" t="s">
        <v>138</v>
      </c>
      <c r="H45" s="12" t="s">
        <v>139</v>
      </c>
      <c r="I45" s="91">
        <f t="shared" si="0"/>
        <v>1</v>
      </c>
      <c r="J45" s="12" t="s">
        <v>256</v>
      </c>
      <c r="K45" s="17">
        <v>1</v>
      </c>
      <c r="L45" s="17">
        <v>1</v>
      </c>
      <c r="M45" s="12" t="s">
        <v>24</v>
      </c>
      <c r="N45" s="12" t="s">
        <v>141</v>
      </c>
      <c r="O45" s="92" t="s">
        <v>55</v>
      </c>
      <c r="P45" s="14">
        <v>1980</v>
      </c>
      <c r="Q45" s="15">
        <v>40410</v>
      </c>
      <c r="R45" s="11">
        <f t="shared" si="1"/>
        <v>2010</v>
      </c>
      <c r="S45" s="11">
        <f t="shared" si="2"/>
        <v>30</v>
      </c>
      <c r="T45" s="12" t="s">
        <v>142</v>
      </c>
      <c r="U45" s="17">
        <f t="shared" si="3"/>
        <v>0</v>
      </c>
      <c r="V45" s="17">
        <f t="shared" si="4"/>
        <v>0</v>
      </c>
      <c r="W45" s="17">
        <f t="shared" si="5"/>
        <v>1</v>
      </c>
      <c r="X45" s="17">
        <f t="shared" si="6"/>
        <v>0</v>
      </c>
      <c r="Y45" s="93" t="s">
        <v>94</v>
      </c>
      <c r="Z45" s="94" t="s">
        <v>94</v>
      </c>
      <c r="AA45" s="16">
        <v>40784</v>
      </c>
      <c r="AB45" s="17"/>
      <c r="AC45" s="13"/>
      <c r="AD45" s="17" t="s">
        <v>31</v>
      </c>
      <c r="AE45" s="100" t="s">
        <v>31</v>
      </c>
      <c r="AF45" s="100" t="s">
        <v>31</v>
      </c>
      <c r="AG45" s="13" t="s">
        <v>857</v>
      </c>
      <c r="AH45" s="13"/>
      <c r="AI45" s="13"/>
    </row>
    <row r="46" spans="1:35" ht="28" x14ac:dyDescent="0.2">
      <c r="A46" s="96" t="s">
        <v>992</v>
      </c>
      <c r="B46" s="96" t="s">
        <v>205</v>
      </c>
      <c r="C46" s="102">
        <v>19</v>
      </c>
      <c r="D46" s="98" t="s">
        <v>50</v>
      </c>
      <c r="E46" s="98" t="s">
        <v>19</v>
      </c>
      <c r="F46" s="98"/>
      <c r="G46" s="98" t="s">
        <v>199</v>
      </c>
      <c r="H46" s="98" t="s">
        <v>993</v>
      </c>
      <c r="I46" s="99">
        <f t="shared" si="0"/>
        <v>0</v>
      </c>
      <c r="J46" s="98" t="s">
        <v>994</v>
      </c>
      <c r="K46" s="100">
        <v>1</v>
      </c>
      <c r="L46" s="100">
        <v>0</v>
      </c>
      <c r="M46" s="98" t="s">
        <v>24</v>
      </c>
      <c r="N46" s="98">
        <v>0</v>
      </c>
      <c r="O46" s="101" t="s">
        <v>64</v>
      </c>
      <c r="P46" s="102" t="s">
        <v>202</v>
      </c>
      <c r="Q46" s="103">
        <v>42558</v>
      </c>
      <c r="R46" s="97">
        <f t="shared" si="1"/>
        <v>2016</v>
      </c>
      <c r="S46" s="97">
        <f t="shared" si="2"/>
        <v>18</v>
      </c>
      <c r="T46" s="98" t="s">
        <v>319</v>
      </c>
      <c r="U46" s="100">
        <f t="shared" si="3"/>
        <v>0</v>
      </c>
      <c r="V46" s="100">
        <f t="shared" si="4"/>
        <v>0</v>
      </c>
      <c r="W46" s="100">
        <f t="shared" si="5"/>
        <v>0</v>
      </c>
      <c r="X46" s="100">
        <f t="shared" si="6"/>
        <v>1</v>
      </c>
      <c r="Y46" s="104" t="s">
        <v>94</v>
      </c>
      <c r="Z46" s="105" t="s">
        <v>995</v>
      </c>
      <c r="AA46" s="106">
        <v>42563</v>
      </c>
      <c r="AB46" s="100"/>
      <c r="AC46" s="107"/>
      <c r="AD46" s="107"/>
      <c r="AE46" s="100" t="s">
        <v>32</v>
      </c>
      <c r="AF46" s="100" t="s">
        <v>32</v>
      </c>
      <c r="AG46" s="107"/>
      <c r="AH46" s="107"/>
      <c r="AI46" s="107"/>
    </row>
    <row r="47" spans="1:35" ht="14" x14ac:dyDescent="0.2">
      <c r="A47" s="10" t="s">
        <v>257</v>
      </c>
      <c r="B47" s="10" t="s">
        <v>258</v>
      </c>
      <c r="C47" s="11">
        <v>21</v>
      </c>
      <c r="D47" s="12" t="s">
        <v>50</v>
      </c>
      <c r="E47" s="12" t="s">
        <v>19</v>
      </c>
      <c r="F47" s="12" t="s">
        <v>259</v>
      </c>
      <c r="G47" s="12" t="s">
        <v>199</v>
      </c>
      <c r="H47" s="12" t="s">
        <v>260</v>
      </c>
      <c r="I47" s="91">
        <f t="shared" si="0"/>
        <v>0</v>
      </c>
      <c r="J47" s="12" t="s">
        <v>62</v>
      </c>
      <c r="K47" s="17">
        <v>1</v>
      </c>
      <c r="L47" s="17">
        <v>0</v>
      </c>
      <c r="M47" s="12" t="s">
        <v>24</v>
      </c>
      <c r="N47" s="12" t="s">
        <v>74</v>
      </c>
      <c r="O47" s="92" t="s">
        <v>114</v>
      </c>
      <c r="P47" s="14">
        <v>1973</v>
      </c>
      <c r="Q47" s="15">
        <v>36266</v>
      </c>
      <c r="R47" s="11">
        <f t="shared" si="1"/>
        <v>1999</v>
      </c>
      <c r="S47" s="11">
        <f t="shared" si="2"/>
        <v>26</v>
      </c>
      <c r="T47" s="12" t="s">
        <v>75</v>
      </c>
      <c r="U47" s="17">
        <f t="shared" si="3"/>
        <v>0</v>
      </c>
      <c r="V47" s="17">
        <f t="shared" si="4"/>
        <v>0</v>
      </c>
      <c r="W47" s="17">
        <f t="shared" si="5"/>
        <v>0</v>
      </c>
      <c r="X47" s="17">
        <f t="shared" si="6"/>
        <v>1</v>
      </c>
      <c r="Y47" s="93" t="s">
        <v>94</v>
      </c>
      <c r="Z47" s="94" t="s">
        <v>261</v>
      </c>
      <c r="AA47" s="16">
        <v>40784</v>
      </c>
      <c r="AB47" s="17"/>
      <c r="AC47" s="13"/>
      <c r="AD47" s="13"/>
      <c r="AE47" s="100" t="s">
        <v>32</v>
      </c>
      <c r="AF47" s="100" t="s">
        <v>32</v>
      </c>
      <c r="AG47" s="13"/>
      <c r="AH47" s="13"/>
      <c r="AI47" s="13"/>
    </row>
    <row r="48" spans="1:35" ht="14" x14ac:dyDescent="0.2">
      <c r="A48" s="95" t="s">
        <v>262</v>
      </c>
      <c r="B48" s="95" t="s">
        <v>263</v>
      </c>
      <c r="C48" s="97">
        <v>13</v>
      </c>
      <c r="D48" s="98" t="s">
        <v>18</v>
      </c>
      <c r="E48" s="98" t="s">
        <v>19</v>
      </c>
      <c r="F48" s="98" t="s">
        <v>35</v>
      </c>
      <c r="G48" s="98" t="s">
        <v>138</v>
      </c>
      <c r="H48" s="98" t="s">
        <v>264</v>
      </c>
      <c r="I48" s="99">
        <f t="shared" si="0"/>
        <v>0</v>
      </c>
      <c r="J48" s="98" t="s">
        <v>54</v>
      </c>
      <c r="K48" s="100">
        <v>1</v>
      </c>
      <c r="L48" s="100">
        <v>0</v>
      </c>
      <c r="M48" s="98" t="s">
        <v>24</v>
      </c>
      <c r="N48" s="98"/>
      <c r="O48" s="101" t="s">
        <v>67</v>
      </c>
      <c r="P48" s="102">
        <v>2004</v>
      </c>
      <c r="Q48" s="103">
        <v>39212</v>
      </c>
      <c r="R48" s="97">
        <f t="shared" si="1"/>
        <v>2007</v>
      </c>
      <c r="S48" s="97">
        <f t="shared" si="2"/>
        <v>3</v>
      </c>
      <c r="T48" s="98" t="s">
        <v>93</v>
      </c>
      <c r="U48" s="100">
        <f t="shared" si="3"/>
        <v>0</v>
      </c>
      <c r="V48" s="100">
        <f t="shared" si="4"/>
        <v>0</v>
      </c>
      <c r="W48" s="100">
        <f t="shared" si="5"/>
        <v>1</v>
      </c>
      <c r="X48" s="100">
        <f t="shared" si="6"/>
        <v>0</v>
      </c>
      <c r="Y48" s="104" t="s">
        <v>94</v>
      </c>
      <c r="Z48" s="105" t="s">
        <v>94</v>
      </c>
      <c r="AA48" s="106">
        <v>40784</v>
      </c>
      <c r="AB48" s="100"/>
      <c r="AC48" s="107"/>
      <c r="AD48" s="107"/>
      <c r="AE48" s="100" t="s">
        <v>32</v>
      </c>
      <c r="AF48" s="100" t="s">
        <v>32</v>
      </c>
      <c r="AG48" s="107"/>
      <c r="AH48" s="107"/>
      <c r="AI48" s="107"/>
    </row>
    <row r="49" spans="1:35" ht="14" x14ac:dyDescent="0.2">
      <c r="A49" s="10" t="s">
        <v>265</v>
      </c>
      <c r="B49" s="10" t="s">
        <v>91</v>
      </c>
      <c r="C49" s="11">
        <v>44</v>
      </c>
      <c r="D49" s="12" t="s">
        <v>50</v>
      </c>
      <c r="E49" s="12" t="s">
        <v>19</v>
      </c>
      <c r="F49" s="12" t="s">
        <v>124</v>
      </c>
      <c r="G49" s="12" t="s">
        <v>21</v>
      </c>
      <c r="H49" s="12" t="s">
        <v>266</v>
      </c>
      <c r="I49" s="91">
        <f t="shared" si="0"/>
        <v>0</v>
      </c>
      <c r="J49" s="12" t="s">
        <v>54</v>
      </c>
      <c r="K49" s="17">
        <v>1</v>
      </c>
      <c r="L49" s="17">
        <v>0</v>
      </c>
      <c r="M49" s="12" t="s">
        <v>24</v>
      </c>
      <c r="N49" s="12" t="s">
        <v>74</v>
      </c>
      <c r="O49" s="92" t="s">
        <v>107</v>
      </c>
      <c r="P49" s="14">
        <v>1996</v>
      </c>
      <c r="Q49" s="15">
        <v>41058</v>
      </c>
      <c r="R49" s="11">
        <f t="shared" si="1"/>
        <v>2012</v>
      </c>
      <c r="S49" s="11">
        <f t="shared" si="2"/>
        <v>16</v>
      </c>
      <c r="T49" s="12" t="s">
        <v>82</v>
      </c>
      <c r="U49" s="17">
        <f t="shared" si="3"/>
        <v>0</v>
      </c>
      <c r="V49" s="17">
        <f t="shared" si="4"/>
        <v>1</v>
      </c>
      <c r="W49" s="17">
        <f t="shared" si="5"/>
        <v>0</v>
      </c>
      <c r="X49" s="17">
        <f t="shared" si="6"/>
        <v>0</v>
      </c>
      <c r="Y49" s="93" t="s">
        <v>94</v>
      </c>
      <c r="Z49" s="94" t="s">
        <v>29</v>
      </c>
      <c r="AA49" s="16">
        <v>41070</v>
      </c>
      <c r="AB49" s="17" t="s">
        <v>817</v>
      </c>
      <c r="AC49" s="13"/>
      <c r="AD49" s="13"/>
      <c r="AE49" s="100" t="s">
        <v>32</v>
      </c>
      <c r="AF49" s="100" t="s">
        <v>32</v>
      </c>
      <c r="AG49" s="13"/>
      <c r="AH49" s="13"/>
      <c r="AI49" s="13"/>
    </row>
    <row r="50" spans="1:35" ht="14" x14ac:dyDescent="0.2">
      <c r="A50" s="95" t="s">
        <v>267</v>
      </c>
      <c r="B50" s="95" t="s">
        <v>183</v>
      </c>
      <c r="C50" s="97">
        <v>33</v>
      </c>
      <c r="D50" s="98" t="s">
        <v>18</v>
      </c>
      <c r="E50" s="98" t="s">
        <v>19</v>
      </c>
      <c r="F50" s="98" t="s">
        <v>61</v>
      </c>
      <c r="G50" s="98" t="s">
        <v>268</v>
      </c>
      <c r="H50" s="98" t="s">
        <v>269</v>
      </c>
      <c r="I50" s="99">
        <f t="shared" si="0"/>
        <v>0</v>
      </c>
      <c r="J50" s="98" t="s">
        <v>54</v>
      </c>
      <c r="K50" s="100">
        <v>1</v>
      </c>
      <c r="L50" s="100">
        <v>0</v>
      </c>
      <c r="M50" s="98" t="s">
        <v>24</v>
      </c>
      <c r="N50" s="98" t="s">
        <v>74</v>
      </c>
      <c r="O50" s="101" t="s">
        <v>66</v>
      </c>
      <c r="P50" s="102">
        <v>2003</v>
      </c>
      <c r="Q50" s="103">
        <v>39066</v>
      </c>
      <c r="R50" s="97">
        <f t="shared" si="1"/>
        <v>2006</v>
      </c>
      <c r="S50" s="97">
        <f t="shared" si="2"/>
        <v>3</v>
      </c>
      <c r="T50" s="98" t="s">
        <v>47</v>
      </c>
      <c r="U50" s="100">
        <f t="shared" si="3"/>
        <v>0</v>
      </c>
      <c r="V50" s="100">
        <f t="shared" si="4"/>
        <v>1</v>
      </c>
      <c r="W50" s="100">
        <f t="shared" si="5"/>
        <v>0</v>
      </c>
      <c r="X50" s="100">
        <f t="shared" si="6"/>
        <v>0</v>
      </c>
      <c r="Y50" s="104" t="s">
        <v>94</v>
      </c>
      <c r="Z50" s="105" t="s">
        <v>29</v>
      </c>
      <c r="AA50" s="106">
        <v>41473</v>
      </c>
      <c r="AB50" s="100"/>
      <c r="AC50" s="107"/>
      <c r="AD50" s="107"/>
      <c r="AE50" s="100" t="s">
        <v>32</v>
      </c>
      <c r="AF50" s="100" t="s">
        <v>32</v>
      </c>
      <c r="AG50" s="107"/>
      <c r="AH50" s="107"/>
      <c r="AI50" s="107"/>
    </row>
    <row r="51" spans="1:35" ht="28" x14ac:dyDescent="0.2">
      <c r="A51" s="10" t="s">
        <v>270</v>
      </c>
      <c r="B51" s="10" t="s">
        <v>221</v>
      </c>
      <c r="C51" s="11">
        <v>17</v>
      </c>
      <c r="D51" s="12" t="s">
        <v>50</v>
      </c>
      <c r="E51" s="12" t="s">
        <v>19</v>
      </c>
      <c r="F51" s="12" t="s">
        <v>35</v>
      </c>
      <c r="G51" s="12" t="s">
        <v>21</v>
      </c>
      <c r="H51" s="12" t="s">
        <v>22</v>
      </c>
      <c r="I51" s="91">
        <f t="shared" si="0"/>
        <v>0</v>
      </c>
      <c r="J51" s="12" t="s">
        <v>252</v>
      </c>
      <c r="K51" s="17">
        <v>1</v>
      </c>
      <c r="L51" s="17">
        <v>1</v>
      </c>
      <c r="M51" s="12" t="s">
        <v>24</v>
      </c>
      <c r="N51" s="12" t="s">
        <v>271</v>
      </c>
      <c r="O51" s="92" t="s">
        <v>272</v>
      </c>
      <c r="P51" s="14">
        <v>1976</v>
      </c>
      <c r="Q51" s="15">
        <v>37764</v>
      </c>
      <c r="R51" s="11">
        <f t="shared" si="1"/>
        <v>2003</v>
      </c>
      <c r="S51" s="11">
        <f t="shared" si="2"/>
        <v>27</v>
      </c>
      <c r="T51" s="12" t="s">
        <v>67</v>
      </c>
      <c r="U51" s="17">
        <f t="shared" si="3"/>
        <v>0</v>
      </c>
      <c r="V51" s="17">
        <f t="shared" si="4"/>
        <v>0</v>
      </c>
      <c r="W51" s="17">
        <f t="shared" si="5"/>
        <v>1</v>
      </c>
      <c r="X51" s="17">
        <f t="shared" si="6"/>
        <v>0</v>
      </c>
      <c r="Y51" s="93" t="s">
        <v>94</v>
      </c>
      <c r="Z51" s="94" t="s">
        <v>94</v>
      </c>
      <c r="AA51" s="16">
        <v>40784</v>
      </c>
      <c r="AB51" s="17"/>
      <c r="AC51" s="13"/>
      <c r="AD51" s="13"/>
      <c r="AE51" s="100" t="s">
        <v>31</v>
      </c>
      <c r="AF51" s="100" t="s">
        <v>31</v>
      </c>
      <c r="AG51" s="13" t="s">
        <v>845</v>
      </c>
      <c r="AH51" s="13"/>
      <c r="AI51" s="13"/>
    </row>
    <row r="52" spans="1:35" ht="42" x14ac:dyDescent="0.2">
      <c r="A52" s="95" t="s">
        <v>273</v>
      </c>
      <c r="B52" s="95" t="s">
        <v>274</v>
      </c>
      <c r="C52" s="97">
        <v>41</v>
      </c>
      <c r="D52" s="98" t="s">
        <v>18</v>
      </c>
      <c r="E52" s="98" t="s">
        <v>34</v>
      </c>
      <c r="F52" s="98" t="s">
        <v>61</v>
      </c>
      <c r="G52" s="98" t="s">
        <v>71</v>
      </c>
      <c r="H52" s="98" t="s">
        <v>240</v>
      </c>
      <c r="I52" s="99">
        <f t="shared" si="0"/>
        <v>1</v>
      </c>
      <c r="J52" s="98" t="s">
        <v>275</v>
      </c>
      <c r="K52" s="100">
        <v>0</v>
      </c>
      <c r="L52" s="100">
        <v>1</v>
      </c>
      <c r="M52" s="98" t="s">
        <v>162</v>
      </c>
      <c r="N52" s="98"/>
      <c r="O52" s="101" t="s">
        <v>107</v>
      </c>
      <c r="P52" s="102">
        <v>1994</v>
      </c>
      <c r="Q52" s="103">
        <v>36052</v>
      </c>
      <c r="R52" s="97">
        <f t="shared" si="1"/>
        <v>1998</v>
      </c>
      <c r="S52" s="97">
        <f t="shared" si="2"/>
        <v>4</v>
      </c>
      <c r="T52" s="98" t="s">
        <v>202</v>
      </c>
      <c r="U52" s="100">
        <f t="shared" si="3"/>
        <v>0</v>
      </c>
      <c r="V52" s="100">
        <f t="shared" si="4"/>
        <v>0</v>
      </c>
      <c r="W52" s="100">
        <f t="shared" si="5"/>
        <v>0</v>
      </c>
      <c r="X52" s="100">
        <f t="shared" si="6"/>
        <v>0</v>
      </c>
      <c r="Y52" s="104">
        <v>4.67</v>
      </c>
      <c r="Z52" s="105" t="s">
        <v>887</v>
      </c>
      <c r="AA52" s="106">
        <v>40951</v>
      </c>
      <c r="AB52" s="100"/>
      <c r="AC52" s="107"/>
      <c r="AD52" s="107"/>
      <c r="AE52" s="100" t="s">
        <v>31</v>
      </c>
      <c r="AF52" s="100" t="s">
        <v>31</v>
      </c>
      <c r="AG52" s="107" t="s">
        <v>818</v>
      </c>
      <c r="AH52" s="107"/>
      <c r="AI52" s="107"/>
    </row>
    <row r="53" spans="1:35" ht="28" x14ac:dyDescent="0.2">
      <c r="A53" s="18" t="s">
        <v>996</v>
      </c>
      <c r="B53" s="18" t="s">
        <v>997</v>
      </c>
      <c r="C53" s="14">
        <v>15</v>
      </c>
      <c r="D53" s="12" t="s">
        <v>50</v>
      </c>
      <c r="E53" s="12" t="s">
        <v>19</v>
      </c>
      <c r="F53" s="12"/>
      <c r="G53" s="12" t="s">
        <v>21</v>
      </c>
      <c r="H53" s="12" t="s">
        <v>22</v>
      </c>
      <c r="I53" s="91">
        <f t="shared" si="0"/>
        <v>0</v>
      </c>
      <c r="J53" s="12" t="s">
        <v>998</v>
      </c>
      <c r="K53" s="17">
        <v>0</v>
      </c>
      <c r="L53" s="17">
        <v>0</v>
      </c>
      <c r="M53" s="12" t="s">
        <v>74</v>
      </c>
      <c r="N53" s="12">
        <v>0</v>
      </c>
      <c r="O53" s="92" t="s">
        <v>133</v>
      </c>
      <c r="P53" s="14" t="s">
        <v>202</v>
      </c>
      <c r="Q53" s="15">
        <v>38533</v>
      </c>
      <c r="R53" s="11">
        <f t="shared" si="1"/>
        <v>2005</v>
      </c>
      <c r="S53" s="11">
        <f t="shared" si="2"/>
        <v>7</v>
      </c>
      <c r="T53" s="12" t="s">
        <v>999</v>
      </c>
      <c r="U53" s="17">
        <f t="shared" si="3"/>
        <v>0</v>
      </c>
      <c r="V53" s="17">
        <f t="shared" si="4"/>
        <v>0</v>
      </c>
      <c r="W53" s="17">
        <f t="shared" si="5"/>
        <v>0</v>
      </c>
      <c r="X53" s="17">
        <f t="shared" si="6"/>
        <v>0</v>
      </c>
      <c r="Y53" s="93">
        <v>20</v>
      </c>
      <c r="Z53" s="94" t="s">
        <v>126</v>
      </c>
      <c r="AA53" s="16">
        <v>42795</v>
      </c>
      <c r="AB53" s="17"/>
      <c r="AC53" s="13"/>
      <c r="AD53" s="13"/>
      <c r="AE53" s="100" t="s">
        <v>32</v>
      </c>
      <c r="AF53" s="100" t="s">
        <v>32</v>
      </c>
      <c r="AG53" s="13"/>
      <c r="AH53" s="13"/>
      <c r="AI53" s="13"/>
    </row>
    <row r="54" spans="1:35" ht="14" x14ac:dyDescent="0.2">
      <c r="A54" s="95" t="s">
        <v>276</v>
      </c>
      <c r="B54" s="95" t="s">
        <v>154</v>
      </c>
      <c r="C54" s="97">
        <v>29</v>
      </c>
      <c r="D54" s="98" t="s">
        <v>18</v>
      </c>
      <c r="E54" s="98" t="s">
        <v>19</v>
      </c>
      <c r="F54" s="98" t="s">
        <v>61</v>
      </c>
      <c r="G54" s="98" t="s">
        <v>277</v>
      </c>
      <c r="H54" s="98" t="s">
        <v>278</v>
      </c>
      <c r="I54" s="99">
        <f t="shared" si="0"/>
        <v>0</v>
      </c>
      <c r="J54" s="98" t="s">
        <v>155</v>
      </c>
      <c r="K54" s="100">
        <v>0</v>
      </c>
      <c r="L54" s="100">
        <v>0</v>
      </c>
      <c r="M54" s="98" t="s">
        <v>37</v>
      </c>
      <c r="N54" s="98"/>
      <c r="O54" s="101" t="s">
        <v>65</v>
      </c>
      <c r="P54" s="102">
        <v>1999</v>
      </c>
      <c r="Q54" s="103">
        <v>36356</v>
      </c>
      <c r="R54" s="97">
        <f t="shared" si="1"/>
        <v>1999</v>
      </c>
      <c r="S54" s="97">
        <f t="shared" si="2"/>
        <v>0</v>
      </c>
      <c r="T54" s="98" t="s">
        <v>75</v>
      </c>
      <c r="U54" s="100">
        <f t="shared" si="3"/>
        <v>0</v>
      </c>
      <c r="V54" s="100">
        <f t="shared" si="4"/>
        <v>0</v>
      </c>
      <c r="W54" s="100">
        <f t="shared" si="5"/>
        <v>0</v>
      </c>
      <c r="X54" s="100">
        <f t="shared" si="6"/>
        <v>0</v>
      </c>
      <c r="Y54" s="104" t="s">
        <v>40</v>
      </c>
      <c r="Z54" s="105" t="s">
        <v>40</v>
      </c>
      <c r="AA54" s="106">
        <v>40784</v>
      </c>
      <c r="AB54" s="100"/>
      <c r="AC54" s="107"/>
      <c r="AD54" s="107"/>
      <c r="AE54" s="100" t="s">
        <v>32</v>
      </c>
      <c r="AF54" s="100" t="s">
        <v>32</v>
      </c>
      <c r="AG54" s="107"/>
      <c r="AH54" s="107"/>
      <c r="AI54" s="107"/>
    </row>
    <row r="55" spans="1:35" ht="14" x14ac:dyDescent="0.2">
      <c r="A55" s="10" t="s">
        <v>279</v>
      </c>
      <c r="B55" s="10" t="s">
        <v>123</v>
      </c>
      <c r="C55" s="11">
        <v>22</v>
      </c>
      <c r="D55" s="12" t="s">
        <v>50</v>
      </c>
      <c r="E55" s="12" t="s">
        <v>19</v>
      </c>
      <c r="F55" s="12" t="s">
        <v>124</v>
      </c>
      <c r="G55" s="12" t="s">
        <v>21</v>
      </c>
      <c r="H55" s="12" t="s">
        <v>22</v>
      </c>
      <c r="I55" s="91">
        <f t="shared" si="0"/>
        <v>0</v>
      </c>
      <c r="J55" s="12" t="s">
        <v>62</v>
      </c>
      <c r="K55" s="17">
        <v>1</v>
      </c>
      <c r="L55" s="17">
        <v>0</v>
      </c>
      <c r="M55" s="12" t="s">
        <v>24</v>
      </c>
      <c r="N55" s="12" t="s">
        <v>74</v>
      </c>
      <c r="O55" s="92" t="s">
        <v>56</v>
      </c>
      <c r="P55" s="14">
        <v>1986</v>
      </c>
      <c r="Q55" s="15">
        <v>39822</v>
      </c>
      <c r="R55" s="11">
        <f t="shared" si="1"/>
        <v>2009</v>
      </c>
      <c r="S55" s="11">
        <f t="shared" si="2"/>
        <v>23</v>
      </c>
      <c r="T55" s="12" t="s">
        <v>187</v>
      </c>
      <c r="U55" s="17">
        <f t="shared" si="3"/>
        <v>0</v>
      </c>
      <c r="V55" s="17">
        <f t="shared" si="4"/>
        <v>0</v>
      </c>
      <c r="W55" s="17">
        <f t="shared" si="5"/>
        <v>1</v>
      </c>
      <c r="X55" s="17">
        <f t="shared" si="6"/>
        <v>0</v>
      </c>
      <c r="Y55" s="93" t="s">
        <v>94</v>
      </c>
      <c r="Z55" s="94" t="s">
        <v>94</v>
      </c>
      <c r="AA55" s="16">
        <v>41264</v>
      </c>
      <c r="AB55" s="17"/>
      <c r="AC55" s="13"/>
      <c r="AD55" s="13"/>
      <c r="AE55" s="100" t="s">
        <v>32</v>
      </c>
      <c r="AF55" s="100" t="s">
        <v>32</v>
      </c>
      <c r="AG55" s="13"/>
      <c r="AH55" s="13"/>
      <c r="AI55" s="13"/>
    </row>
    <row r="56" spans="1:35" ht="28" x14ac:dyDescent="0.2">
      <c r="A56" s="95" t="s">
        <v>280</v>
      </c>
      <c r="B56" s="95" t="s">
        <v>281</v>
      </c>
      <c r="C56" s="97">
        <v>16</v>
      </c>
      <c r="D56" s="98" t="s">
        <v>60</v>
      </c>
      <c r="E56" s="98" t="s">
        <v>34</v>
      </c>
      <c r="F56" s="98" t="s">
        <v>35</v>
      </c>
      <c r="G56" s="98" t="s">
        <v>199</v>
      </c>
      <c r="H56" s="98" t="s">
        <v>200</v>
      </c>
      <c r="I56" s="99">
        <f t="shared" si="0"/>
        <v>1</v>
      </c>
      <c r="J56" s="98" t="s">
        <v>282</v>
      </c>
      <c r="K56" s="100">
        <v>0</v>
      </c>
      <c r="L56" s="100">
        <v>0</v>
      </c>
      <c r="M56" s="98" t="s">
        <v>283</v>
      </c>
      <c r="N56" s="98"/>
      <c r="O56" s="101" t="s">
        <v>64</v>
      </c>
      <c r="P56" s="102">
        <v>1997</v>
      </c>
      <c r="Q56" s="103">
        <v>35611</v>
      </c>
      <c r="R56" s="97">
        <f t="shared" si="1"/>
        <v>1997</v>
      </c>
      <c r="S56" s="97">
        <f t="shared" si="2"/>
        <v>0</v>
      </c>
      <c r="T56" s="98" t="s">
        <v>45</v>
      </c>
      <c r="U56" s="100">
        <f t="shared" si="3"/>
        <v>0</v>
      </c>
      <c r="V56" s="100">
        <f t="shared" si="4"/>
        <v>0</v>
      </c>
      <c r="W56" s="100">
        <f t="shared" si="5"/>
        <v>0</v>
      </c>
      <c r="X56" s="100">
        <f t="shared" si="6"/>
        <v>0</v>
      </c>
      <c r="Y56" s="104" t="s">
        <v>1085</v>
      </c>
      <c r="Z56" s="105" t="s">
        <v>284</v>
      </c>
      <c r="AA56" s="106">
        <v>41846</v>
      </c>
      <c r="AB56" s="100"/>
      <c r="AC56" s="107"/>
      <c r="AD56" s="107"/>
      <c r="AE56" s="100" t="s">
        <v>32</v>
      </c>
      <c r="AF56" s="100" t="s">
        <v>32</v>
      </c>
      <c r="AG56" s="107"/>
      <c r="AH56" s="107"/>
      <c r="AI56" s="107"/>
    </row>
    <row r="57" spans="1:35" ht="14" x14ac:dyDescent="0.2">
      <c r="A57" s="10" t="s">
        <v>285</v>
      </c>
      <c r="B57" s="10" t="s">
        <v>286</v>
      </c>
      <c r="C57" s="11">
        <v>17</v>
      </c>
      <c r="D57" s="12" t="s">
        <v>50</v>
      </c>
      <c r="E57" s="12" t="s">
        <v>19</v>
      </c>
      <c r="F57" s="12" t="s">
        <v>20</v>
      </c>
      <c r="G57" s="12" t="s">
        <v>199</v>
      </c>
      <c r="H57" s="12" t="s">
        <v>287</v>
      </c>
      <c r="I57" s="91">
        <f t="shared" si="0"/>
        <v>0</v>
      </c>
      <c r="J57" s="12" t="s">
        <v>288</v>
      </c>
      <c r="K57" s="17">
        <v>1</v>
      </c>
      <c r="L57" s="17">
        <v>0</v>
      </c>
      <c r="M57" s="12" t="s">
        <v>24</v>
      </c>
      <c r="N57" s="12"/>
      <c r="O57" s="92" t="s">
        <v>89</v>
      </c>
      <c r="P57" s="14">
        <v>2009</v>
      </c>
      <c r="Q57" s="15">
        <v>42220</v>
      </c>
      <c r="R57" s="11">
        <f t="shared" si="1"/>
        <v>2015</v>
      </c>
      <c r="S57" s="11">
        <f t="shared" si="2"/>
        <v>6</v>
      </c>
      <c r="T57" s="12" t="s">
        <v>28</v>
      </c>
      <c r="U57" s="17">
        <f t="shared" si="3"/>
        <v>0</v>
      </c>
      <c r="V57" s="17">
        <f t="shared" si="4"/>
        <v>0</v>
      </c>
      <c r="W57" s="17">
        <f t="shared" si="5"/>
        <v>0</v>
      </c>
      <c r="X57" s="17">
        <f t="shared" si="6"/>
        <v>1</v>
      </c>
      <c r="Y57" s="93" t="s">
        <v>94</v>
      </c>
      <c r="Z57" s="94" t="s">
        <v>289</v>
      </c>
      <c r="AA57" s="16">
        <v>42231</v>
      </c>
      <c r="AB57" s="17"/>
      <c r="AC57" s="13"/>
      <c r="AD57" s="13"/>
      <c r="AE57" s="100" t="s">
        <v>32</v>
      </c>
      <c r="AF57" s="100" t="s">
        <v>32</v>
      </c>
      <c r="AG57" s="13"/>
      <c r="AH57" s="13"/>
      <c r="AI57" s="13"/>
    </row>
    <row r="58" spans="1:35" ht="42" x14ac:dyDescent="0.2">
      <c r="A58" s="95" t="s">
        <v>290</v>
      </c>
      <c r="B58" s="95" t="s">
        <v>77</v>
      </c>
      <c r="C58" s="97">
        <v>20</v>
      </c>
      <c r="D58" s="98" t="s">
        <v>291</v>
      </c>
      <c r="E58" s="98" t="s">
        <v>19</v>
      </c>
      <c r="F58" s="98" t="s">
        <v>259</v>
      </c>
      <c r="G58" s="98" t="s">
        <v>292</v>
      </c>
      <c r="H58" s="98" t="s">
        <v>293</v>
      </c>
      <c r="I58" s="99">
        <f t="shared" si="0"/>
        <v>0</v>
      </c>
      <c r="J58" s="98" t="s">
        <v>228</v>
      </c>
      <c r="K58" s="100">
        <v>1</v>
      </c>
      <c r="L58" s="100">
        <v>0</v>
      </c>
      <c r="M58" s="98" t="s">
        <v>24</v>
      </c>
      <c r="N58" s="98" t="s">
        <v>294</v>
      </c>
      <c r="O58" s="101" t="s">
        <v>65</v>
      </c>
      <c r="P58" s="102">
        <v>1999</v>
      </c>
      <c r="Q58" s="103">
        <v>42356</v>
      </c>
      <c r="R58" s="97">
        <f t="shared" si="1"/>
        <v>2015</v>
      </c>
      <c r="S58" s="97">
        <f t="shared" si="2"/>
        <v>16</v>
      </c>
      <c r="T58" s="98" t="s">
        <v>28</v>
      </c>
      <c r="U58" s="100">
        <f t="shared" si="3"/>
        <v>0</v>
      </c>
      <c r="V58" s="100">
        <f t="shared" si="4"/>
        <v>0</v>
      </c>
      <c r="W58" s="100">
        <f t="shared" si="5"/>
        <v>0</v>
      </c>
      <c r="X58" s="100">
        <f t="shared" si="6"/>
        <v>0</v>
      </c>
      <c r="Y58" s="104">
        <v>40</v>
      </c>
      <c r="Z58" s="105" t="s">
        <v>295</v>
      </c>
      <c r="AA58" s="106">
        <v>42362</v>
      </c>
      <c r="AB58" s="100"/>
      <c r="AC58" s="107"/>
      <c r="AD58" s="107"/>
      <c r="AE58" s="100" t="s">
        <v>32</v>
      </c>
      <c r="AF58" s="100" t="s">
        <v>32</v>
      </c>
      <c r="AG58" s="107"/>
      <c r="AH58" s="107"/>
      <c r="AI58" s="107"/>
    </row>
    <row r="59" spans="1:35" ht="14" x14ac:dyDescent="0.2">
      <c r="A59" s="10" t="s">
        <v>296</v>
      </c>
      <c r="B59" s="10" t="s">
        <v>297</v>
      </c>
      <c r="C59" s="11">
        <v>21</v>
      </c>
      <c r="D59" s="12" t="s">
        <v>18</v>
      </c>
      <c r="E59" s="12" t="s">
        <v>19</v>
      </c>
      <c r="F59" s="12" t="s">
        <v>51</v>
      </c>
      <c r="G59" s="12" t="s">
        <v>21</v>
      </c>
      <c r="H59" s="12" t="s">
        <v>298</v>
      </c>
      <c r="I59" s="91">
        <f t="shared" si="0"/>
        <v>0</v>
      </c>
      <c r="J59" s="12" t="s">
        <v>62</v>
      </c>
      <c r="K59" s="17">
        <v>1</v>
      </c>
      <c r="L59" s="17">
        <v>0</v>
      </c>
      <c r="M59" s="12" t="s">
        <v>24</v>
      </c>
      <c r="N59" s="12" t="s">
        <v>74</v>
      </c>
      <c r="O59" s="92" t="s">
        <v>147</v>
      </c>
      <c r="P59" s="14">
        <v>1989</v>
      </c>
      <c r="Q59" s="15">
        <v>35254</v>
      </c>
      <c r="R59" s="11">
        <f t="shared" si="1"/>
        <v>1996</v>
      </c>
      <c r="S59" s="11">
        <f t="shared" si="2"/>
        <v>7</v>
      </c>
      <c r="T59" s="12" t="s">
        <v>134</v>
      </c>
      <c r="U59" s="17">
        <f t="shared" si="3"/>
        <v>0</v>
      </c>
      <c r="V59" s="17">
        <f t="shared" si="4"/>
        <v>0</v>
      </c>
      <c r="W59" s="17">
        <f t="shared" si="5"/>
        <v>0</v>
      </c>
      <c r="X59" s="17">
        <f t="shared" si="6"/>
        <v>0</v>
      </c>
      <c r="Y59" s="93">
        <v>23</v>
      </c>
      <c r="Z59" s="94" t="s">
        <v>299</v>
      </c>
      <c r="AA59" s="16">
        <v>40784</v>
      </c>
      <c r="AB59" s="17"/>
      <c r="AC59" s="13"/>
      <c r="AD59" s="13"/>
      <c r="AE59" s="100" t="s">
        <v>31</v>
      </c>
      <c r="AF59" s="100" t="s">
        <v>31</v>
      </c>
      <c r="AG59" s="13" t="s">
        <v>846</v>
      </c>
      <c r="AH59" s="13">
        <v>76</v>
      </c>
      <c r="AI59" s="13"/>
    </row>
    <row r="60" spans="1:35" ht="28" x14ac:dyDescent="0.2">
      <c r="A60" s="95" t="s">
        <v>301</v>
      </c>
      <c r="B60" s="95" t="s">
        <v>302</v>
      </c>
      <c r="C60" s="97">
        <v>21</v>
      </c>
      <c r="D60" s="98" t="s">
        <v>60</v>
      </c>
      <c r="E60" s="98" t="s">
        <v>19</v>
      </c>
      <c r="F60" s="98" t="s">
        <v>35</v>
      </c>
      <c r="G60" s="98" t="s">
        <v>129</v>
      </c>
      <c r="H60" s="98" t="s">
        <v>222</v>
      </c>
      <c r="I60" s="99">
        <f t="shared" si="0"/>
        <v>0</v>
      </c>
      <c r="J60" s="98" t="s">
        <v>303</v>
      </c>
      <c r="K60" s="100">
        <v>0</v>
      </c>
      <c r="L60" s="100">
        <v>1</v>
      </c>
      <c r="M60" s="98" t="s">
        <v>162</v>
      </c>
      <c r="N60" s="98"/>
      <c r="O60" s="101" t="s">
        <v>89</v>
      </c>
      <c r="P60" s="102">
        <v>2008</v>
      </c>
      <c r="Q60" s="103">
        <v>40869</v>
      </c>
      <c r="R60" s="97">
        <f t="shared" si="1"/>
        <v>2011</v>
      </c>
      <c r="S60" s="97">
        <f t="shared" si="2"/>
        <v>3</v>
      </c>
      <c r="T60" s="98" t="s">
        <v>184</v>
      </c>
      <c r="U60" s="100">
        <f t="shared" si="3"/>
        <v>0</v>
      </c>
      <c r="V60" s="100">
        <f t="shared" si="4"/>
        <v>0</v>
      </c>
      <c r="W60" s="100">
        <f t="shared" si="5"/>
        <v>0</v>
      </c>
      <c r="X60" s="100">
        <f t="shared" si="6"/>
        <v>1</v>
      </c>
      <c r="Y60" s="104" t="s">
        <v>94</v>
      </c>
      <c r="Z60" s="105" t="s">
        <v>253</v>
      </c>
      <c r="AA60" s="106">
        <v>41081</v>
      </c>
      <c r="AB60" s="100"/>
      <c r="AC60" s="107"/>
      <c r="AD60" s="107"/>
      <c r="AE60" s="100" t="s">
        <v>32</v>
      </c>
      <c r="AF60" s="100" t="s">
        <v>32</v>
      </c>
      <c r="AG60" s="107"/>
      <c r="AH60" s="107"/>
      <c r="AI60" s="107"/>
    </row>
    <row r="61" spans="1:35" ht="28" x14ac:dyDescent="0.2">
      <c r="A61" s="10" t="s">
        <v>304</v>
      </c>
      <c r="B61" s="10" t="s">
        <v>305</v>
      </c>
      <c r="C61" s="11">
        <v>15</v>
      </c>
      <c r="D61" s="12" t="s">
        <v>50</v>
      </c>
      <c r="E61" s="12" t="s">
        <v>19</v>
      </c>
      <c r="F61" s="12" t="s">
        <v>259</v>
      </c>
      <c r="G61" s="12" t="s">
        <v>21</v>
      </c>
      <c r="H61" s="12" t="s">
        <v>22</v>
      </c>
      <c r="I61" s="91">
        <f t="shared" si="0"/>
        <v>0</v>
      </c>
      <c r="J61" s="12" t="s">
        <v>306</v>
      </c>
      <c r="K61" s="17">
        <v>1</v>
      </c>
      <c r="L61" s="17">
        <v>0</v>
      </c>
      <c r="M61" s="12" t="s">
        <v>24</v>
      </c>
      <c r="N61" s="12"/>
      <c r="O61" s="92" t="s">
        <v>106</v>
      </c>
      <c r="P61" s="14">
        <v>1995</v>
      </c>
      <c r="Q61" s="15">
        <v>39263</v>
      </c>
      <c r="R61" s="11">
        <f t="shared" si="1"/>
        <v>2007</v>
      </c>
      <c r="S61" s="11">
        <f t="shared" si="2"/>
        <v>12</v>
      </c>
      <c r="T61" s="12" t="s">
        <v>57</v>
      </c>
      <c r="U61" s="17">
        <f t="shared" si="3"/>
        <v>0</v>
      </c>
      <c r="V61" s="17">
        <f t="shared" si="4"/>
        <v>0</v>
      </c>
      <c r="W61" s="17">
        <f t="shared" si="5"/>
        <v>0</v>
      </c>
      <c r="X61" s="17">
        <f t="shared" si="6"/>
        <v>0</v>
      </c>
      <c r="Y61" s="93">
        <v>30</v>
      </c>
      <c r="Z61" s="94" t="s">
        <v>196</v>
      </c>
      <c r="AA61" s="16">
        <v>41814</v>
      </c>
      <c r="AB61" s="17"/>
      <c r="AC61" s="13"/>
      <c r="AD61" s="13"/>
      <c r="AE61" s="100" t="s">
        <v>31</v>
      </c>
      <c r="AF61" s="100" t="s">
        <v>31</v>
      </c>
      <c r="AG61" s="13" t="s">
        <v>808</v>
      </c>
      <c r="AH61" s="13">
        <v>70</v>
      </c>
      <c r="AI61" s="13"/>
    </row>
    <row r="62" spans="1:35" ht="28" x14ac:dyDescent="0.2">
      <c r="A62" s="95" t="s">
        <v>307</v>
      </c>
      <c r="B62" s="95" t="s">
        <v>308</v>
      </c>
      <c r="C62" s="97">
        <v>32</v>
      </c>
      <c r="D62" s="98" t="s">
        <v>18</v>
      </c>
      <c r="E62" s="98" t="s">
        <v>19</v>
      </c>
      <c r="F62" s="98" t="s">
        <v>61</v>
      </c>
      <c r="G62" s="98" t="s">
        <v>159</v>
      </c>
      <c r="H62" s="98" t="s">
        <v>309</v>
      </c>
      <c r="I62" s="99">
        <f t="shared" si="0"/>
        <v>1</v>
      </c>
      <c r="J62" s="98" t="s">
        <v>310</v>
      </c>
      <c r="K62" s="100">
        <v>0</v>
      </c>
      <c r="L62" s="100">
        <v>1</v>
      </c>
      <c r="M62" s="98" t="s">
        <v>162</v>
      </c>
      <c r="N62" s="98"/>
      <c r="O62" s="101" t="s">
        <v>173</v>
      </c>
      <c r="P62" s="102">
        <v>1992</v>
      </c>
      <c r="Q62" s="103">
        <v>36341</v>
      </c>
      <c r="R62" s="97">
        <f t="shared" si="1"/>
        <v>1999</v>
      </c>
      <c r="S62" s="97">
        <f t="shared" si="2"/>
        <v>7</v>
      </c>
      <c r="T62" s="98" t="s">
        <v>75</v>
      </c>
      <c r="U62" s="100">
        <f t="shared" si="3"/>
        <v>0</v>
      </c>
      <c r="V62" s="100">
        <f t="shared" si="4"/>
        <v>0</v>
      </c>
      <c r="W62" s="100">
        <f t="shared" si="5"/>
        <v>0</v>
      </c>
      <c r="X62" s="100">
        <f t="shared" si="6"/>
        <v>0</v>
      </c>
      <c r="Y62" s="104">
        <v>12</v>
      </c>
      <c r="Z62" s="105" t="s">
        <v>148</v>
      </c>
      <c r="AA62" s="106">
        <v>40784</v>
      </c>
      <c r="AB62" s="100"/>
      <c r="AC62" s="107"/>
      <c r="AD62" s="107"/>
      <c r="AE62" s="100" t="s">
        <v>32</v>
      </c>
      <c r="AF62" s="100" t="s">
        <v>32</v>
      </c>
      <c r="AG62" s="107"/>
      <c r="AH62" s="107"/>
      <c r="AI62" s="107"/>
    </row>
    <row r="63" spans="1:35" ht="28" x14ac:dyDescent="0.2">
      <c r="A63" s="10" t="s">
        <v>311</v>
      </c>
      <c r="B63" s="10" t="s">
        <v>312</v>
      </c>
      <c r="C63" s="11">
        <v>17</v>
      </c>
      <c r="D63" s="12" t="s">
        <v>50</v>
      </c>
      <c r="E63" s="12" t="s">
        <v>19</v>
      </c>
      <c r="F63" s="12" t="s">
        <v>313</v>
      </c>
      <c r="G63" s="12" t="s">
        <v>314</v>
      </c>
      <c r="H63" s="12" t="s">
        <v>30</v>
      </c>
      <c r="I63" s="91">
        <f t="shared" si="0"/>
        <v>0</v>
      </c>
      <c r="J63" s="12" t="s">
        <v>54</v>
      </c>
      <c r="K63" s="17">
        <v>1</v>
      </c>
      <c r="L63" s="17">
        <v>0</v>
      </c>
      <c r="M63" s="12" t="s">
        <v>24</v>
      </c>
      <c r="N63" s="12" t="s">
        <v>214</v>
      </c>
      <c r="O63" s="92" t="s">
        <v>39</v>
      </c>
      <c r="P63" s="14">
        <v>1994</v>
      </c>
      <c r="Q63" s="15">
        <v>42054</v>
      </c>
      <c r="R63" s="11">
        <f t="shared" si="1"/>
        <v>2015</v>
      </c>
      <c r="S63" s="11">
        <f t="shared" si="2"/>
        <v>21</v>
      </c>
      <c r="T63" s="12" t="s">
        <v>28</v>
      </c>
      <c r="U63" s="17">
        <f t="shared" si="3"/>
        <v>0</v>
      </c>
      <c r="V63" s="17">
        <f t="shared" si="4"/>
        <v>0</v>
      </c>
      <c r="W63" s="17">
        <f t="shared" si="5"/>
        <v>0</v>
      </c>
      <c r="X63" s="17">
        <f t="shared" si="6"/>
        <v>1</v>
      </c>
      <c r="Y63" s="93" t="s">
        <v>94</v>
      </c>
      <c r="Z63" s="94" t="s">
        <v>315</v>
      </c>
      <c r="AA63" s="16">
        <v>42115</v>
      </c>
      <c r="AB63" s="17"/>
      <c r="AC63" s="13"/>
      <c r="AD63" s="13"/>
      <c r="AE63" s="100" t="s">
        <v>32</v>
      </c>
      <c r="AF63" s="100" t="s">
        <v>32</v>
      </c>
      <c r="AG63" s="13"/>
      <c r="AH63" s="13"/>
      <c r="AI63" s="13"/>
    </row>
    <row r="64" spans="1:35" ht="28" x14ac:dyDescent="0.2">
      <c r="A64" s="95" t="s">
        <v>311</v>
      </c>
      <c r="B64" s="95" t="s">
        <v>316</v>
      </c>
      <c r="C64" s="97">
        <v>33</v>
      </c>
      <c r="D64" s="98" t="s">
        <v>50</v>
      </c>
      <c r="E64" s="98" t="s">
        <v>34</v>
      </c>
      <c r="F64" s="98" t="s">
        <v>51</v>
      </c>
      <c r="G64" s="98" t="s">
        <v>199</v>
      </c>
      <c r="H64" s="98" t="s">
        <v>287</v>
      </c>
      <c r="I64" s="99">
        <f t="shared" si="0"/>
        <v>0</v>
      </c>
      <c r="J64" s="98" t="s">
        <v>317</v>
      </c>
      <c r="K64" s="100">
        <v>1</v>
      </c>
      <c r="L64" s="100">
        <v>0</v>
      </c>
      <c r="M64" s="98" t="s">
        <v>120</v>
      </c>
      <c r="N64" s="98" t="s">
        <v>1058</v>
      </c>
      <c r="O64" s="101" t="s">
        <v>173</v>
      </c>
      <c r="P64" s="102">
        <v>1998</v>
      </c>
      <c r="Q64" s="103">
        <v>39143</v>
      </c>
      <c r="R64" s="97">
        <f t="shared" si="1"/>
        <v>2007</v>
      </c>
      <c r="S64" s="97">
        <f t="shared" si="2"/>
        <v>9</v>
      </c>
      <c r="T64" s="98" t="s">
        <v>319</v>
      </c>
      <c r="U64" s="100">
        <f t="shared" si="3"/>
        <v>0</v>
      </c>
      <c r="V64" s="100">
        <f t="shared" si="4"/>
        <v>0</v>
      </c>
      <c r="W64" s="100">
        <f t="shared" si="5"/>
        <v>0</v>
      </c>
      <c r="X64" s="100">
        <f t="shared" si="6"/>
        <v>0</v>
      </c>
      <c r="Y64" s="104">
        <v>15</v>
      </c>
      <c r="Z64" s="105" t="s">
        <v>320</v>
      </c>
      <c r="AA64" s="106">
        <v>42425</v>
      </c>
      <c r="AB64" s="100"/>
      <c r="AC64" s="107"/>
      <c r="AD64" s="107"/>
      <c r="AE64" s="100" t="s">
        <v>32</v>
      </c>
      <c r="AF64" s="100" t="s">
        <v>32</v>
      </c>
      <c r="AG64" s="107"/>
      <c r="AH64" s="107"/>
      <c r="AI64" s="107"/>
    </row>
    <row r="65" spans="1:35" ht="14" x14ac:dyDescent="0.2">
      <c r="A65" s="10" t="s">
        <v>321</v>
      </c>
      <c r="B65" s="10" t="s">
        <v>312</v>
      </c>
      <c r="C65" s="11">
        <v>41</v>
      </c>
      <c r="D65" s="12" t="s">
        <v>18</v>
      </c>
      <c r="E65" s="12" t="s">
        <v>19</v>
      </c>
      <c r="F65" s="12" t="s">
        <v>97</v>
      </c>
      <c r="G65" s="12" t="s">
        <v>21</v>
      </c>
      <c r="H65" s="12" t="s">
        <v>322</v>
      </c>
      <c r="I65" s="91">
        <f t="shared" si="0"/>
        <v>0</v>
      </c>
      <c r="J65" s="12" t="s">
        <v>73</v>
      </c>
      <c r="K65" s="17">
        <v>1</v>
      </c>
      <c r="L65" s="17">
        <v>0</v>
      </c>
      <c r="M65" s="12" t="s">
        <v>24</v>
      </c>
      <c r="N65" s="12"/>
      <c r="O65" s="92" t="s">
        <v>39</v>
      </c>
      <c r="P65" s="14">
        <v>1993</v>
      </c>
      <c r="Q65" s="15">
        <v>35342</v>
      </c>
      <c r="R65" s="11">
        <f t="shared" si="1"/>
        <v>1996</v>
      </c>
      <c r="S65" s="11">
        <f t="shared" si="2"/>
        <v>3</v>
      </c>
      <c r="T65" s="12" t="s">
        <v>134</v>
      </c>
      <c r="U65" s="17">
        <f t="shared" si="3"/>
        <v>1</v>
      </c>
      <c r="V65" s="17">
        <f t="shared" si="4"/>
        <v>0</v>
      </c>
      <c r="W65" s="17">
        <f t="shared" si="5"/>
        <v>0</v>
      </c>
      <c r="X65" s="17">
        <f t="shared" si="6"/>
        <v>0</v>
      </c>
      <c r="Y65" s="93" t="s">
        <v>178</v>
      </c>
      <c r="Z65" s="94" t="s">
        <v>178</v>
      </c>
      <c r="AA65" s="16">
        <v>40784</v>
      </c>
      <c r="AB65" s="17"/>
      <c r="AC65" s="13"/>
      <c r="AD65" s="13"/>
      <c r="AE65" s="100" t="s">
        <v>32</v>
      </c>
      <c r="AF65" s="100" t="s">
        <v>32</v>
      </c>
      <c r="AG65" s="13"/>
      <c r="AH65" s="13"/>
      <c r="AI65" s="13"/>
    </row>
    <row r="66" spans="1:35" ht="28" x14ac:dyDescent="0.2">
      <c r="A66" s="95" t="s">
        <v>323</v>
      </c>
      <c r="B66" s="95" t="s">
        <v>324</v>
      </c>
      <c r="C66" s="97">
        <v>30</v>
      </c>
      <c r="D66" s="98" t="s">
        <v>50</v>
      </c>
      <c r="E66" s="98" t="s">
        <v>19</v>
      </c>
      <c r="F66" s="98" t="s">
        <v>124</v>
      </c>
      <c r="G66" s="98" t="s">
        <v>21</v>
      </c>
      <c r="H66" s="98" t="s">
        <v>22</v>
      </c>
      <c r="I66" s="99">
        <f t="shared" ref="I66:I129" si="7">IF(IFERROR(SEARCH("P",J66),0)&gt;0,IF(AND(IFERROR(SEARCH("P",J66,SEARCH("P",J66)+1),0)=0,IFERROR(SEARCH("PH",J66),0)&gt;0),0,1),0)</f>
        <v>0</v>
      </c>
      <c r="J66" s="98" t="s">
        <v>54</v>
      </c>
      <c r="K66" s="100">
        <v>1</v>
      </c>
      <c r="L66" s="100">
        <v>1</v>
      </c>
      <c r="M66" s="98" t="s">
        <v>24</v>
      </c>
      <c r="N66" s="98" t="s">
        <v>141</v>
      </c>
      <c r="O66" s="101" t="s">
        <v>107</v>
      </c>
      <c r="P66" s="102">
        <v>1997</v>
      </c>
      <c r="Q66" s="103">
        <v>36566</v>
      </c>
      <c r="R66" s="97">
        <f t="shared" ref="R66:R129" si="8">YEAR(Q66)</f>
        <v>2000</v>
      </c>
      <c r="S66" s="97">
        <f t="shared" ref="S66:S129" si="9">R66-P66</f>
        <v>3</v>
      </c>
      <c r="T66" s="98" t="s">
        <v>75</v>
      </c>
      <c r="U66" s="100">
        <f t="shared" ref="U66:U129" si="10">IF(IFERROR(SEARCH("Death",$Z66)&gt;0,0)&gt;0,1,0)</f>
        <v>1</v>
      </c>
      <c r="V66" s="100">
        <f t="shared" ref="V66:V129" si="11">IF(IFERROR(SEARCH("Without",$Z66)&gt;0,0)&gt;0,1,0)</f>
        <v>0</v>
      </c>
      <c r="W66" s="100">
        <f t="shared" ref="W66:W129" si="12">IF($V66=1,0,IF(LEN(Z66)&gt;5,0,IF(IFERROR(SEARCH("Life",$Z66)&gt;0,0)&gt;0,1,0)))</f>
        <v>0</v>
      </c>
      <c r="X66" s="100">
        <f t="shared" ref="X66:X129" si="13">IF($V66=1,0,IF(W66=1,0,IF(IFERROR(SEARCH("Life",$Z66)&gt;0,0)&gt;0,1,0)))</f>
        <v>0</v>
      </c>
      <c r="Y66" s="104" t="s">
        <v>178</v>
      </c>
      <c r="Z66" s="105" t="s">
        <v>178</v>
      </c>
      <c r="AA66" s="106">
        <v>40786</v>
      </c>
      <c r="AB66" s="100"/>
      <c r="AC66" s="107"/>
      <c r="AD66" s="107"/>
      <c r="AE66" s="100" t="s">
        <v>31</v>
      </c>
      <c r="AF66" s="100" t="s">
        <v>31</v>
      </c>
      <c r="AG66" s="107" t="s">
        <v>847</v>
      </c>
      <c r="AH66" s="107"/>
      <c r="AI66" s="107"/>
    </row>
    <row r="67" spans="1:35" ht="28" x14ac:dyDescent="0.2">
      <c r="A67" s="10" t="s">
        <v>325</v>
      </c>
      <c r="B67" s="10" t="s">
        <v>326</v>
      </c>
      <c r="C67" s="11">
        <v>25</v>
      </c>
      <c r="D67" s="12" t="s">
        <v>18</v>
      </c>
      <c r="E67" s="12" t="s">
        <v>19</v>
      </c>
      <c r="F67" s="12" t="s">
        <v>78</v>
      </c>
      <c r="G67" s="12" t="s">
        <v>111</v>
      </c>
      <c r="H67" s="12" t="s">
        <v>327</v>
      </c>
      <c r="I67" s="91">
        <f t="shared" si="7"/>
        <v>0</v>
      </c>
      <c r="J67" s="12" t="s">
        <v>328</v>
      </c>
      <c r="K67" s="17">
        <v>0</v>
      </c>
      <c r="L67" s="17">
        <v>1</v>
      </c>
      <c r="M67" s="12" t="s">
        <v>131</v>
      </c>
      <c r="N67" s="12" t="s">
        <v>151</v>
      </c>
      <c r="O67" s="92" t="s">
        <v>146</v>
      </c>
      <c r="P67" s="14">
        <v>1987</v>
      </c>
      <c r="Q67" s="15">
        <v>37301</v>
      </c>
      <c r="R67" s="11">
        <f t="shared" si="8"/>
        <v>2002</v>
      </c>
      <c r="S67" s="11">
        <f t="shared" si="9"/>
        <v>15</v>
      </c>
      <c r="T67" s="12" t="s">
        <v>66</v>
      </c>
      <c r="U67" s="17">
        <f t="shared" si="10"/>
        <v>0</v>
      </c>
      <c r="V67" s="17">
        <f t="shared" si="11"/>
        <v>0</v>
      </c>
      <c r="W67" s="17">
        <f t="shared" si="12"/>
        <v>0</v>
      </c>
      <c r="X67" s="17">
        <f t="shared" si="13"/>
        <v>0</v>
      </c>
      <c r="Y67" s="93">
        <v>20</v>
      </c>
      <c r="Z67" s="94" t="s">
        <v>329</v>
      </c>
      <c r="AA67" s="16">
        <v>40784</v>
      </c>
      <c r="AB67" s="17"/>
      <c r="AC67" s="13"/>
      <c r="AD67" s="13"/>
      <c r="AE67" s="100" t="s">
        <v>32</v>
      </c>
      <c r="AF67" s="100" t="s">
        <v>32</v>
      </c>
      <c r="AG67" s="13"/>
      <c r="AH67" s="13"/>
      <c r="AI67" s="13"/>
    </row>
    <row r="68" spans="1:35" ht="28" x14ac:dyDescent="0.2">
      <c r="A68" s="95" t="s">
        <v>330</v>
      </c>
      <c r="B68" s="95" t="s">
        <v>331</v>
      </c>
      <c r="C68" s="97">
        <v>20</v>
      </c>
      <c r="D68" s="98" t="s">
        <v>60</v>
      </c>
      <c r="E68" s="98" t="s">
        <v>19</v>
      </c>
      <c r="F68" s="98" t="s">
        <v>35</v>
      </c>
      <c r="G68" s="98" t="s">
        <v>21</v>
      </c>
      <c r="H68" s="98" t="s">
        <v>266</v>
      </c>
      <c r="I68" s="99">
        <f t="shared" si="7"/>
        <v>0</v>
      </c>
      <c r="J68" s="98" t="s">
        <v>332</v>
      </c>
      <c r="K68" s="100">
        <v>0</v>
      </c>
      <c r="L68" s="100">
        <v>1</v>
      </c>
      <c r="M68" s="98" t="s">
        <v>131</v>
      </c>
      <c r="N68" s="98" t="s">
        <v>63</v>
      </c>
      <c r="O68" s="101" t="s">
        <v>107</v>
      </c>
      <c r="P68" s="102">
        <v>1995</v>
      </c>
      <c r="Q68" s="103">
        <v>42072</v>
      </c>
      <c r="R68" s="97">
        <f t="shared" si="8"/>
        <v>2015</v>
      </c>
      <c r="S68" s="97">
        <f t="shared" si="9"/>
        <v>20</v>
      </c>
      <c r="T68" s="98" t="s">
        <v>28</v>
      </c>
      <c r="U68" s="100">
        <f t="shared" si="10"/>
        <v>0</v>
      </c>
      <c r="V68" s="100">
        <f t="shared" si="11"/>
        <v>0</v>
      </c>
      <c r="W68" s="100">
        <f t="shared" si="12"/>
        <v>0</v>
      </c>
      <c r="X68" s="100">
        <f t="shared" si="13"/>
        <v>0</v>
      </c>
      <c r="Y68" s="104">
        <v>55</v>
      </c>
      <c r="Z68" s="105" t="s">
        <v>68</v>
      </c>
      <c r="AA68" s="106">
        <v>42075</v>
      </c>
      <c r="AB68" s="100"/>
      <c r="AC68" s="107"/>
      <c r="AD68" s="107"/>
      <c r="AE68" s="100" t="s">
        <v>32</v>
      </c>
      <c r="AF68" s="100" t="s">
        <v>32</v>
      </c>
      <c r="AG68" s="107"/>
      <c r="AH68" s="107"/>
      <c r="AI68" s="107"/>
    </row>
    <row r="69" spans="1:35" ht="28" x14ac:dyDescent="0.2">
      <c r="A69" s="10" t="s">
        <v>330</v>
      </c>
      <c r="B69" s="10" t="s">
        <v>333</v>
      </c>
      <c r="C69" s="11">
        <v>24</v>
      </c>
      <c r="D69" s="12" t="s">
        <v>60</v>
      </c>
      <c r="E69" s="12" t="s">
        <v>34</v>
      </c>
      <c r="F69" s="12" t="s">
        <v>61</v>
      </c>
      <c r="G69" s="12" t="s">
        <v>246</v>
      </c>
      <c r="H69" s="12" t="s">
        <v>247</v>
      </c>
      <c r="I69" s="91">
        <f t="shared" si="7"/>
        <v>1</v>
      </c>
      <c r="J69" s="12" t="s">
        <v>334</v>
      </c>
      <c r="K69" s="17">
        <v>1</v>
      </c>
      <c r="L69" s="17">
        <v>0</v>
      </c>
      <c r="M69" s="12" t="s">
        <v>24</v>
      </c>
      <c r="N69" s="12"/>
      <c r="O69" s="92" t="s">
        <v>92</v>
      </c>
      <c r="P69" s="14">
        <v>1989</v>
      </c>
      <c r="Q69" s="15">
        <v>34530</v>
      </c>
      <c r="R69" s="11">
        <f t="shared" si="8"/>
        <v>1994</v>
      </c>
      <c r="S69" s="11">
        <f t="shared" si="9"/>
        <v>5</v>
      </c>
      <c r="T69" s="12" t="s">
        <v>187</v>
      </c>
      <c r="U69" s="17">
        <f t="shared" si="10"/>
        <v>0</v>
      </c>
      <c r="V69" s="17">
        <f t="shared" si="11"/>
        <v>0</v>
      </c>
      <c r="W69" s="17">
        <f t="shared" si="12"/>
        <v>0</v>
      </c>
      <c r="X69" s="17">
        <f t="shared" si="13"/>
        <v>0</v>
      </c>
      <c r="Y69" s="93">
        <v>10</v>
      </c>
      <c r="Z69" s="94" t="s">
        <v>248</v>
      </c>
      <c r="AA69" s="16">
        <v>40784</v>
      </c>
      <c r="AB69" s="17"/>
      <c r="AC69" s="13"/>
      <c r="AD69" s="13"/>
      <c r="AE69" s="100" t="s">
        <v>32</v>
      </c>
      <c r="AF69" s="100" t="s">
        <v>32</v>
      </c>
      <c r="AG69" s="13"/>
      <c r="AH69" s="13"/>
      <c r="AI69" s="13"/>
    </row>
    <row r="70" spans="1:35" ht="28" x14ac:dyDescent="0.2">
      <c r="A70" s="96" t="s">
        <v>335</v>
      </c>
      <c r="B70" s="96" t="s">
        <v>1000</v>
      </c>
      <c r="C70" s="102">
        <v>14</v>
      </c>
      <c r="D70" s="98" t="s">
        <v>18</v>
      </c>
      <c r="E70" s="98" t="s">
        <v>19</v>
      </c>
      <c r="F70" s="98"/>
      <c r="G70" s="98" t="s">
        <v>21</v>
      </c>
      <c r="H70" s="98" t="s">
        <v>22</v>
      </c>
      <c r="I70" s="99">
        <f t="shared" si="7"/>
        <v>0</v>
      </c>
      <c r="J70" s="98" t="s">
        <v>1001</v>
      </c>
      <c r="K70" s="100">
        <v>1</v>
      </c>
      <c r="L70" s="100">
        <v>0</v>
      </c>
      <c r="M70" s="98" t="s">
        <v>24</v>
      </c>
      <c r="N70" s="98" t="s">
        <v>100</v>
      </c>
      <c r="O70" s="101" t="s">
        <v>39</v>
      </c>
      <c r="P70" s="102" t="s">
        <v>134</v>
      </c>
      <c r="Q70" s="103">
        <v>42858</v>
      </c>
      <c r="R70" s="97">
        <f t="shared" si="8"/>
        <v>2017</v>
      </c>
      <c r="S70" s="97">
        <f t="shared" si="9"/>
        <v>21</v>
      </c>
      <c r="T70" s="98" t="s">
        <v>999</v>
      </c>
      <c r="U70" s="100">
        <f t="shared" si="10"/>
        <v>0</v>
      </c>
      <c r="V70" s="100">
        <f t="shared" si="11"/>
        <v>1</v>
      </c>
      <c r="W70" s="100">
        <f t="shared" si="12"/>
        <v>0</v>
      </c>
      <c r="X70" s="100">
        <f t="shared" si="13"/>
        <v>0</v>
      </c>
      <c r="Y70" s="104" t="s">
        <v>94</v>
      </c>
      <c r="Z70" s="105" t="s">
        <v>29</v>
      </c>
      <c r="AA70" s="106">
        <v>42867</v>
      </c>
      <c r="AB70" s="100"/>
      <c r="AC70" s="107"/>
      <c r="AD70" s="107"/>
      <c r="AE70" s="100" t="s">
        <v>32</v>
      </c>
      <c r="AF70" s="100" t="s">
        <v>32</v>
      </c>
      <c r="AG70" s="107"/>
      <c r="AH70" s="107"/>
      <c r="AI70" s="107"/>
    </row>
    <row r="71" spans="1:35" ht="42" x14ac:dyDescent="0.2">
      <c r="A71" s="10" t="s">
        <v>335</v>
      </c>
      <c r="B71" s="10" t="s">
        <v>186</v>
      </c>
      <c r="C71" s="11">
        <v>23</v>
      </c>
      <c r="D71" s="12" t="s">
        <v>50</v>
      </c>
      <c r="E71" s="12" t="s">
        <v>19</v>
      </c>
      <c r="F71" s="12" t="s">
        <v>61</v>
      </c>
      <c r="G71" s="12" t="s">
        <v>336</v>
      </c>
      <c r="H71" s="12" t="s">
        <v>337</v>
      </c>
      <c r="I71" s="91">
        <f t="shared" si="7"/>
        <v>1</v>
      </c>
      <c r="J71" s="12" t="s">
        <v>201</v>
      </c>
      <c r="K71" s="17">
        <v>1</v>
      </c>
      <c r="L71" s="17">
        <v>1</v>
      </c>
      <c r="M71" s="12" t="s">
        <v>24</v>
      </c>
      <c r="N71" s="12" t="s">
        <v>141</v>
      </c>
      <c r="O71" s="92" t="s">
        <v>173</v>
      </c>
      <c r="P71" s="14">
        <v>1991</v>
      </c>
      <c r="Q71" s="15">
        <v>36199</v>
      </c>
      <c r="R71" s="11">
        <f t="shared" si="8"/>
        <v>1999</v>
      </c>
      <c r="S71" s="11">
        <f t="shared" si="9"/>
        <v>8</v>
      </c>
      <c r="T71" s="12" t="s">
        <v>65</v>
      </c>
      <c r="U71" s="17">
        <f t="shared" si="10"/>
        <v>0</v>
      </c>
      <c r="V71" s="17">
        <f t="shared" si="11"/>
        <v>0</v>
      </c>
      <c r="W71" s="17">
        <f t="shared" si="12"/>
        <v>1</v>
      </c>
      <c r="X71" s="17">
        <f t="shared" si="13"/>
        <v>0</v>
      </c>
      <c r="Y71" s="93" t="s">
        <v>94</v>
      </c>
      <c r="Z71" s="94" t="s">
        <v>94</v>
      </c>
      <c r="AA71" s="16">
        <v>40784</v>
      </c>
      <c r="AB71" s="17"/>
      <c r="AC71" s="13"/>
      <c r="AD71" s="13"/>
      <c r="AE71" s="100" t="s">
        <v>31</v>
      </c>
      <c r="AF71" s="100" t="s">
        <v>31</v>
      </c>
      <c r="AG71" s="13" t="s">
        <v>841</v>
      </c>
      <c r="AH71" s="13">
        <v>79</v>
      </c>
      <c r="AI71" s="13"/>
    </row>
    <row r="72" spans="1:35" ht="14" x14ac:dyDescent="0.2">
      <c r="A72" s="95" t="s">
        <v>335</v>
      </c>
      <c r="B72" s="95" t="s">
        <v>338</v>
      </c>
      <c r="C72" s="97">
        <v>17</v>
      </c>
      <c r="D72" s="98" t="s">
        <v>50</v>
      </c>
      <c r="E72" s="98" t="s">
        <v>34</v>
      </c>
      <c r="F72" s="98" t="s">
        <v>61</v>
      </c>
      <c r="G72" s="98" t="s">
        <v>21</v>
      </c>
      <c r="H72" s="98" t="s">
        <v>22</v>
      </c>
      <c r="I72" s="99">
        <f t="shared" si="7"/>
        <v>0</v>
      </c>
      <c r="J72" s="98" t="s">
        <v>339</v>
      </c>
      <c r="K72" s="100">
        <v>1</v>
      </c>
      <c r="L72" s="100">
        <v>1</v>
      </c>
      <c r="M72" s="98" t="s">
        <v>24</v>
      </c>
      <c r="N72" s="98" t="s">
        <v>340</v>
      </c>
      <c r="O72" s="101" t="s">
        <v>341</v>
      </c>
      <c r="P72" s="102">
        <v>1978</v>
      </c>
      <c r="Q72" s="103">
        <v>31228</v>
      </c>
      <c r="R72" s="97">
        <f t="shared" si="8"/>
        <v>1985</v>
      </c>
      <c r="S72" s="97">
        <f t="shared" si="9"/>
        <v>7</v>
      </c>
      <c r="T72" s="98" t="s">
        <v>66</v>
      </c>
      <c r="U72" s="100">
        <f t="shared" si="10"/>
        <v>0</v>
      </c>
      <c r="V72" s="100">
        <f t="shared" si="11"/>
        <v>0</v>
      </c>
      <c r="W72" s="100">
        <f t="shared" si="12"/>
        <v>0</v>
      </c>
      <c r="X72" s="100">
        <f t="shared" si="13"/>
        <v>0</v>
      </c>
      <c r="Y72" s="104">
        <v>50</v>
      </c>
      <c r="Z72" s="105" t="s">
        <v>156</v>
      </c>
      <c r="AA72" s="106">
        <v>40784</v>
      </c>
      <c r="AB72" s="100"/>
      <c r="AC72" s="107"/>
      <c r="AD72" s="107"/>
      <c r="AE72" s="100" t="s">
        <v>31</v>
      </c>
      <c r="AF72" s="100" t="s">
        <v>31</v>
      </c>
      <c r="AG72" s="107" t="s">
        <v>819</v>
      </c>
      <c r="AH72" s="107">
        <v>57</v>
      </c>
      <c r="AI72" s="107"/>
    </row>
    <row r="73" spans="1:35" ht="42" x14ac:dyDescent="0.2">
      <c r="A73" s="10" t="s">
        <v>342</v>
      </c>
      <c r="B73" s="10" t="s">
        <v>343</v>
      </c>
      <c r="C73" s="11">
        <v>34</v>
      </c>
      <c r="D73" s="12" t="s">
        <v>18</v>
      </c>
      <c r="E73" s="12" t="s">
        <v>34</v>
      </c>
      <c r="F73" s="12" t="s">
        <v>61</v>
      </c>
      <c r="G73" s="12" t="s">
        <v>71</v>
      </c>
      <c r="H73" s="12" t="s">
        <v>240</v>
      </c>
      <c r="I73" s="91">
        <f t="shared" si="7"/>
        <v>0</v>
      </c>
      <c r="J73" s="12" t="s">
        <v>344</v>
      </c>
      <c r="K73" s="17">
        <v>0</v>
      </c>
      <c r="L73" s="17">
        <v>1</v>
      </c>
      <c r="M73" s="12" t="s">
        <v>162</v>
      </c>
      <c r="N73" s="12"/>
      <c r="O73" s="92" t="s">
        <v>107</v>
      </c>
      <c r="P73" s="14">
        <v>1995</v>
      </c>
      <c r="Q73" s="15">
        <v>36356</v>
      </c>
      <c r="R73" s="11">
        <f t="shared" si="8"/>
        <v>1999</v>
      </c>
      <c r="S73" s="11">
        <f t="shared" si="9"/>
        <v>4</v>
      </c>
      <c r="T73" s="12" t="s">
        <v>65</v>
      </c>
      <c r="U73" s="17">
        <f t="shared" si="10"/>
        <v>0</v>
      </c>
      <c r="V73" s="17">
        <f t="shared" si="11"/>
        <v>0</v>
      </c>
      <c r="W73" s="17">
        <f t="shared" si="12"/>
        <v>0</v>
      </c>
      <c r="X73" s="17">
        <f t="shared" si="13"/>
        <v>0</v>
      </c>
      <c r="Y73" s="93">
        <v>23</v>
      </c>
      <c r="Z73" s="94" t="s">
        <v>299</v>
      </c>
      <c r="AA73" s="16">
        <v>40956</v>
      </c>
      <c r="AB73" s="17"/>
      <c r="AC73" s="13"/>
      <c r="AD73" s="13"/>
      <c r="AE73" s="100" t="s">
        <v>32</v>
      </c>
      <c r="AF73" s="100" t="s">
        <v>32</v>
      </c>
      <c r="AG73" s="13"/>
      <c r="AH73" s="13"/>
      <c r="AI73" s="13"/>
    </row>
    <row r="74" spans="1:35" ht="28" x14ac:dyDescent="0.2">
      <c r="A74" s="95" t="s">
        <v>345</v>
      </c>
      <c r="B74" s="95" t="s">
        <v>86</v>
      </c>
      <c r="C74" s="97">
        <v>29</v>
      </c>
      <c r="D74" s="98" t="s">
        <v>18</v>
      </c>
      <c r="E74" s="98" t="s">
        <v>19</v>
      </c>
      <c r="F74" s="98" t="s">
        <v>61</v>
      </c>
      <c r="G74" s="98" t="s">
        <v>199</v>
      </c>
      <c r="H74" s="98" t="s">
        <v>346</v>
      </c>
      <c r="I74" s="99">
        <f t="shared" si="7"/>
        <v>0</v>
      </c>
      <c r="J74" s="98"/>
      <c r="K74" s="100">
        <v>1</v>
      </c>
      <c r="L74" s="100">
        <v>0</v>
      </c>
      <c r="M74" s="98" t="s">
        <v>347</v>
      </c>
      <c r="N74" s="98"/>
      <c r="O74" s="101" t="s">
        <v>134</v>
      </c>
      <c r="P74" s="102">
        <v>1996</v>
      </c>
      <c r="Q74" s="103">
        <v>38597</v>
      </c>
      <c r="R74" s="97">
        <f t="shared" si="8"/>
        <v>2005</v>
      </c>
      <c r="S74" s="97">
        <f t="shared" si="9"/>
        <v>9</v>
      </c>
      <c r="T74" s="98" t="s">
        <v>47</v>
      </c>
      <c r="U74" s="100">
        <f t="shared" si="10"/>
        <v>0</v>
      </c>
      <c r="V74" s="100">
        <f t="shared" si="11"/>
        <v>0</v>
      </c>
      <c r="W74" s="100">
        <f t="shared" si="12"/>
        <v>0</v>
      </c>
      <c r="X74" s="100">
        <f t="shared" si="13"/>
        <v>0</v>
      </c>
      <c r="Y74" s="104">
        <v>25</v>
      </c>
      <c r="Z74" s="105" t="s">
        <v>348</v>
      </c>
      <c r="AA74" s="106">
        <v>40784</v>
      </c>
      <c r="AB74" s="100"/>
      <c r="AC74" s="107"/>
      <c r="AD74" s="107"/>
      <c r="AE74" s="100" t="s">
        <v>32</v>
      </c>
      <c r="AF74" s="100" t="s">
        <v>32</v>
      </c>
      <c r="AG74" s="107"/>
      <c r="AH74" s="107"/>
      <c r="AI74" s="107"/>
    </row>
    <row r="75" spans="1:35" ht="14" x14ac:dyDescent="0.2">
      <c r="A75" s="10" t="s">
        <v>349</v>
      </c>
      <c r="B75" s="10" t="s">
        <v>350</v>
      </c>
      <c r="C75" s="11">
        <v>37</v>
      </c>
      <c r="D75" s="12" t="s">
        <v>50</v>
      </c>
      <c r="E75" s="12" t="s">
        <v>19</v>
      </c>
      <c r="F75" s="12" t="s">
        <v>124</v>
      </c>
      <c r="G75" s="12" t="s">
        <v>129</v>
      </c>
      <c r="H75" s="12" t="s">
        <v>351</v>
      </c>
      <c r="I75" s="91">
        <f t="shared" si="7"/>
        <v>0</v>
      </c>
      <c r="J75" s="12" t="s">
        <v>73</v>
      </c>
      <c r="K75" s="17">
        <v>1</v>
      </c>
      <c r="L75" s="17">
        <v>1</v>
      </c>
      <c r="M75" s="12" t="s">
        <v>24</v>
      </c>
      <c r="N75" s="12" t="s">
        <v>352</v>
      </c>
      <c r="O75" s="92" t="s">
        <v>92</v>
      </c>
      <c r="P75" s="14">
        <v>1990</v>
      </c>
      <c r="Q75" s="15">
        <v>38217</v>
      </c>
      <c r="R75" s="11">
        <f t="shared" si="8"/>
        <v>2004</v>
      </c>
      <c r="S75" s="11">
        <f t="shared" si="9"/>
        <v>14</v>
      </c>
      <c r="T75" s="12" t="s">
        <v>45</v>
      </c>
      <c r="U75" s="17">
        <f t="shared" si="10"/>
        <v>0</v>
      </c>
      <c r="V75" s="17">
        <f t="shared" si="11"/>
        <v>0</v>
      </c>
      <c r="W75" s="17">
        <f t="shared" si="12"/>
        <v>1</v>
      </c>
      <c r="X75" s="17">
        <f t="shared" si="13"/>
        <v>0</v>
      </c>
      <c r="Y75" s="93" t="s">
        <v>94</v>
      </c>
      <c r="Z75" s="94" t="s">
        <v>94</v>
      </c>
      <c r="AA75" s="16">
        <v>40784</v>
      </c>
      <c r="AB75" s="17"/>
      <c r="AC75" s="13"/>
      <c r="AD75" s="13"/>
      <c r="AE75" s="100" t="s">
        <v>32</v>
      </c>
      <c r="AF75" s="100" t="s">
        <v>32</v>
      </c>
      <c r="AG75" s="13"/>
      <c r="AH75" s="13"/>
      <c r="AI75" s="13"/>
    </row>
    <row r="76" spans="1:35" ht="28" x14ac:dyDescent="0.2">
      <c r="A76" s="95" t="s">
        <v>349</v>
      </c>
      <c r="B76" s="95" t="s">
        <v>353</v>
      </c>
      <c r="C76" s="97">
        <v>20</v>
      </c>
      <c r="D76" s="98" t="s">
        <v>18</v>
      </c>
      <c r="E76" s="98" t="s">
        <v>34</v>
      </c>
      <c r="F76" s="98" t="s">
        <v>61</v>
      </c>
      <c r="G76" s="98" t="s">
        <v>79</v>
      </c>
      <c r="H76" s="98" t="s">
        <v>354</v>
      </c>
      <c r="I76" s="99">
        <f t="shared" si="7"/>
        <v>0</v>
      </c>
      <c r="J76" s="98" t="s">
        <v>355</v>
      </c>
      <c r="K76" s="100">
        <v>0</v>
      </c>
      <c r="L76" s="100">
        <v>0</v>
      </c>
      <c r="M76" s="98" t="s">
        <v>100</v>
      </c>
      <c r="N76" s="98"/>
      <c r="O76" s="101" t="s">
        <v>101</v>
      </c>
      <c r="P76" s="102">
        <v>2001</v>
      </c>
      <c r="Q76" s="103">
        <v>38217</v>
      </c>
      <c r="R76" s="97">
        <f t="shared" si="8"/>
        <v>2004</v>
      </c>
      <c r="S76" s="97">
        <f t="shared" si="9"/>
        <v>3</v>
      </c>
      <c r="T76" s="98" t="s">
        <v>46</v>
      </c>
      <c r="U76" s="100">
        <f t="shared" si="10"/>
        <v>0</v>
      </c>
      <c r="V76" s="100">
        <f t="shared" si="11"/>
        <v>0</v>
      </c>
      <c r="W76" s="100">
        <f t="shared" si="12"/>
        <v>0</v>
      </c>
      <c r="X76" s="100">
        <f t="shared" si="13"/>
        <v>0</v>
      </c>
      <c r="Y76" s="104">
        <v>3</v>
      </c>
      <c r="Z76" s="105" t="s">
        <v>356</v>
      </c>
      <c r="AA76" s="106">
        <v>40784</v>
      </c>
      <c r="AB76" s="100"/>
      <c r="AC76" s="107"/>
      <c r="AD76" s="107"/>
      <c r="AE76" s="100" t="s">
        <v>32</v>
      </c>
      <c r="AF76" s="100" t="s">
        <v>32</v>
      </c>
      <c r="AG76" s="107"/>
      <c r="AH76" s="107"/>
      <c r="AI76" s="107"/>
    </row>
    <row r="77" spans="1:35" ht="28" x14ac:dyDescent="0.2">
      <c r="A77" s="10" t="s">
        <v>357</v>
      </c>
      <c r="B77" s="10" t="s">
        <v>358</v>
      </c>
      <c r="C77" s="11">
        <v>24</v>
      </c>
      <c r="D77" s="12" t="s">
        <v>50</v>
      </c>
      <c r="E77" s="12" t="s">
        <v>19</v>
      </c>
      <c r="F77" s="12" t="s">
        <v>51</v>
      </c>
      <c r="G77" s="12" t="s">
        <v>359</v>
      </c>
      <c r="H77" s="12" t="s">
        <v>360</v>
      </c>
      <c r="I77" s="91">
        <f t="shared" si="7"/>
        <v>0</v>
      </c>
      <c r="J77" s="12" t="s">
        <v>252</v>
      </c>
      <c r="K77" s="17">
        <v>1</v>
      </c>
      <c r="L77" s="17">
        <v>0</v>
      </c>
      <c r="M77" s="12" t="s">
        <v>24</v>
      </c>
      <c r="N77" s="12" t="s">
        <v>131</v>
      </c>
      <c r="O77" s="92" t="s">
        <v>92</v>
      </c>
      <c r="P77" s="14">
        <v>1988</v>
      </c>
      <c r="Q77" s="15">
        <v>39217</v>
      </c>
      <c r="R77" s="11">
        <f t="shared" si="8"/>
        <v>2007</v>
      </c>
      <c r="S77" s="11">
        <f t="shared" si="9"/>
        <v>19</v>
      </c>
      <c r="T77" s="12" t="s">
        <v>89</v>
      </c>
      <c r="U77" s="17">
        <f t="shared" si="10"/>
        <v>0</v>
      </c>
      <c r="V77" s="17">
        <f t="shared" si="11"/>
        <v>0</v>
      </c>
      <c r="W77" s="17">
        <f t="shared" si="12"/>
        <v>1</v>
      </c>
      <c r="X77" s="17">
        <f t="shared" si="13"/>
        <v>0</v>
      </c>
      <c r="Y77" s="93" t="s">
        <v>94</v>
      </c>
      <c r="Z77" s="94" t="s">
        <v>94</v>
      </c>
      <c r="AA77" s="16">
        <v>40784</v>
      </c>
      <c r="AB77" s="17"/>
      <c r="AC77" s="13"/>
      <c r="AD77" s="13"/>
      <c r="AE77" s="100" t="s">
        <v>31</v>
      </c>
      <c r="AF77" s="100" t="s">
        <v>31</v>
      </c>
      <c r="AG77" s="13" t="s">
        <v>978</v>
      </c>
      <c r="AH77" s="13">
        <v>68</v>
      </c>
      <c r="AI77" s="13"/>
    </row>
    <row r="78" spans="1:35" ht="14" x14ac:dyDescent="0.2">
      <c r="A78" s="95" t="s">
        <v>361</v>
      </c>
      <c r="B78" s="95" t="s">
        <v>362</v>
      </c>
      <c r="C78" s="97">
        <v>13</v>
      </c>
      <c r="D78" s="98" t="s">
        <v>18</v>
      </c>
      <c r="E78" s="98" t="s">
        <v>19</v>
      </c>
      <c r="F78" s="98" t="s">
        <v>35</v>
      </c>
      <c r="G78" s="98" t="s">
        <v>111</v>
      </c>
      <c r="H78" s="98" t="s">
        <v>363</v>
      </c>
      <c r="I78" s="99">
        <f t="shared" si="7"/>
        <v>0</v>
      </c>
      <c r="J78" s="98" t="s">
        <v>364</v>
      </c>
      <c r="K78" s="100">
        <v>0</v>
      </c>
      <c r="L78" s="100">
        <v>0</v>
      </c>
      <c r="M78" s="98" t="s">
        <v>100</v>
      </c>
      <c r="N78" s="98"/>
      <c r="O78" s="101" t="s">
        <v>89</v>
      </c>
      <c r="P78" s="102">
        <v>2008</v>
      </c>
      <c r="Q78" s="103">
        <v>39827</v>
      </c>
      <c r="R78" s="97">
        <f t="shared" si="8"/>
        <v>2009</v>
      </c>
      <c r="S78" s="97">
        <f t="shared" si="9"/>
        <v>1</v>
      </c>
      <c r="T78" s="98" t="s">
        <v>28</v>
      </c>
      <c r="U78" s="100">
        <f t="shared" si="10"/>
        <v>0</v>
      </c>
      <c r="V78" s="100">
        <f t="shared" si="11"/>
        <v>0</v>
      </c>
      <c r="W78" s="100">
        <f t="shared" si="12"/>
        <v>0</v>
      </c>
      <c r="X78" s="100">
        <f t="shared" si="13"/>
        <v>0</v>
      </c>
      <c r="Y78" s="104">
        <v>1</v>
      </c>
      <c r="Z78" s="105" t="s">
        <v>888</v>
      </c>
      <c r="AA78" s="106">
        <v>42139</v>
      </c>
      <c r="AB78" s="100"/>
      <c r="AC78" s="107"/>
      <c r="AD78" s="107"/>
      <c r="AE78" s="100" t="s">
        <v>32</v>
      </c>
      <c r="AF78" s="100" t="s">
        <v>32</v>
      </c>
      <c r="AG78" s="107"/>
      <c r="AH78" s="107"/>
      <c r="AI78" s="107"/>
    </row>
    <row r="79" spans="1:35" ht="14" x14ac:dyDescent="0.2">
      <c r="A79" s="10" t="s">
        <v>365</v>
      </c>
      <c r="B79" s="10" t="s">
        <v>186</v>
      </c>
      <c r="C79" s="11">
        <v>12</v>
      </c>
      <c r="D79" s="12" t="s">
        <v>50</v>
      </c>
      <c r="E79" s="12" t="s">
        <v>19</v>
      </c>
      <c r="F79" s="12" t="s">
        <v>35</v>
      </c>
      <c r="G79" s="12" t="s">
        <v>366</v>
      </c>
      <c r="H79" s="12" t="s">
        <v>367</v>
      </c>
      <c r="I79" s="91">
        <f t="shared" si="7"/>
        <v>0</v>
      </c>
      <c r="J79" s="12" t="s">
        <v>252</v>
      </c>
      <c r="K79" s="17">
        <v>1</v>
      </c>
      <c r="L79" s="17">
        <v>0</v>
      </c>
      <c r="M79" s="12" t="s">
        <v>24</v>
      </c>
      <c r="N79" s="12"/>
      <c r="O79" s="92" t="s">
        <v>202</v>
      </c>
      <c r="P79" s="14">
        <v>1999</v>
      </c>
      <c r="Q79" s="15">
        <v>36684</v>
      </c>
      <c r="R79" s="11">
        <f t="shared" si="8"/>
        <v>2000</v>
      </c>
      <c r="S79" s="11">
        <f t="shared" si="9"/>
        <v>1</v>
      </c>
      <c r="T79" s="12" t="s">
        <v>75</v>
      </c>
      <c r="U79" s="17">
        <f t="shared" si="10"/>
        <v>0</v>
      </c>
      <c r="V79" s="17">
        <f t="shared" si="11"/>
        <v>0</v>
      </c>
      <c r="W79" s="17">
        <f t="shared" si="12"/>
        <v>0</v>
      </c>
      <c r="X79" s="17">
        <f t="shared" si="13"/>
        <v>0</v>
      </c>
      <c r="Y79" s="93">
        <v>7</v>
      </c>
      <c r="Z79" s="94" t="s">
        <v>368</v>
      </c>
      <c r="AA79" s="16">
        <v>40784</v>
      </c>
      <c r="AB79" s="17"/>
      <c r="AC79" s="13"/>
      <c r="AD79" s="13"/>
      <c r="AE79" s="100" t="s">
        <v>32</v>
      </c>
      <c r="AF79" s="100" t="s">
        <v>32</v>
      </c>
      <c r="AG79" s="13"/>
      <c r="AH79" s="13"/>
      <c r="AI79" s="13"/>
    </row>
    <row r="80" spans="1:35" ht="14" x14ac:dyDescent="0.2">
      <c r="A80" s="95" t="s">
        <v>365</v>
      </c>
      <c r="B80" s="95" t="s">
        <v>369</v>
      </c>
      <c r="C80" s="97">
        <v>37</v>
      </c>
      <c r="D80" s="98" t="s">
        <v>50</v>
      </c>
      <c r="E80" s="98" t="s">
        <v>19</v>
      </c>
      <c r="F80" s="98" t="s">
        <v>61</v>
      </c>
      <c r="G80" s="98" t="s">
        <v>71</v>
      </c>
      <c r="H80" s="98" t="s">
        <v>370</v>
      </c>
      <c r="I80" s="99">
        <f t="shared" si="7"/>
        <v>0</v>
      </c>
      <c r="J80" s="98" t="s">
        <v>54</v>
      </c>
      <c r="K80" s="100">
        <v>1</v>
      </c>
      <c r="L80" s="100">
        <v>0</v>
      </c>
      <c r="M80" s="98" t="s">
        <v>24</v>
      </c>
      <c r="N80" s="98"/>
      <c r="O80" s="101" t="s">
        <v>26</v>
      </c>
      <c r="P80" s="102">
        <v>1984</v>
      </c>
      <c r="Q80" s="103">
        <v>35578</v>
      </c>
      <c r="R80" s="97">
        <f t="shared" si="8"/>
        <v>1997</v>
      </c>
      <c r="S80" s="97">
        <f t="shared" si="9"/>
        <v>13</v>
      </c>
      <c r="T80" s="98" t="s">
        <v>64</v>
      </c>
      <c r="U80" s="100">
        <f t="shared" si="10"/>
        <v>1</v>
      </c>
      <c r="V80" s="100">
        <f t="shared" si="11"/>
        <v>0</v>
      </c>
      <c r="W80" s="100">
        <f t="shared" si="12"/>
        <v>0</v>
      </c>
      <c r="X80" s="100">
        <f t="shared" si="13"/>
        <v>0</v>
      </c>
      <c r="Y80" s="104" t="s">
        <v>178</v>
      </c>
      <c r="Z80" s="105" t="s">
        <v>178</v>
      </c>
      <c r="AA80" s="106">
        <v>40784</v>
      </c>
      <c r="AB80" s="100" t="s">
        <v>31</v>
      </c>
      <c r="AC80" s="107"/>
      <c r="AD80" s="107"/>
      <c r="AE80" s="100" t="s">
        <v>32</v>
      </c>
      <c r="AF80" s="100" t="s">
        <v>32</v>
      </c>
      <c r="AG80" s="107"/>
      <c r="AH80" s="107"/>
      <c r="AI80" s="107"/>
    </row>
    <row r="81" spans="1:35" ht="98" x14ac:dyDescent="0.2">
      <c r="A81" s="10" t="s">
        <v>365</v>
      </c>
      <c r="B81" s="10" t="s">
        <v>371</v>
      </c>
      <c r="C81" s="11">
        <v>23</v>
      </c>
      <c r="D81" s="12" t="s">
        <v>50</v>
      </c>
      <c r="E81" s="12" t="s">
        <v>34</v>
      </c>
      <c r="F81" s="12" t="s">
        <v>35</v>
      </c>
      <c r="G81" s="12" t="s">
        <v>21</v>
      </c>
      <c r="H81" s="12" t="s">
        <v>22</v>
      </c>
      <c r="I81" s="91">
        <f t="shared" si="7"/>
        <v>0</v>
      </c>
      <c r="J81" s="12" t="s">
        <v>372</v>
      </c>
      <c r="K81" s="17">
        <v>1</v>
      </c>
      <c r="L81" s="17">
        <v>0</v>
      </c>
      <c r="M81" s="12" t="s">
        <v>24</v>
      </c>
      <c r="N81" s="12"/>
      <c r="O81" s="92" t="s">
        <v>46</v>
      </c>
      <c r="P81" s="14">
        <v>2005</v>
      </c>
      <c r="Q81" s="15">
        <v>41330</v>
      </c>
      <c r="R81" s="11">
        <f t="shared" si="8"/>
        <v>2013</v>
      </c>
      <c r="S81" s="11">
        <f t="shared" si="9"/>
        <v>8</v>
      </c>
      <c r="T81" s="12" t="s">
        <v>83</v>
      </c>
      <c r="U81" s="17">
        <f t="shared" si="10"/>
        <v>0</v>
      </c>
      <c r="V81" s="17">
        <f t="shared" si="11"/>
        <v>0</v>
      </c>
      <c r="W81" s="17">
        <f t="shared" si="12"/>
        <v>0</v>
      </c>
      <c r="X81" s="17">
        <f t="shared" si="13"/>
        <v>0</v>
      </c>
      <c r="Y81" s="93">
        <v>30</v>
      </c>
      <c r="Z81" s="94" t="s">
        <v>196</v>
      </c>
      <c r="AA81" s="16">
        <v>41442</v>
      </c>
      <c r="AB81" s="17"/>
      <c r="AC81" s="13"/>
      <c r="AD81" s="13"/>
      <c r="AE81" s="100" t="s">
        <v>32</v>
      </c>
      <c r="AF81" s="100" t="s">
        <v>32</v>
      </c>
      <c r="AG81" s="13" t="s">
        <v>849</v>
      </c>
      <c r="AH81" s="13">
        <v>88</v>
      </c>
      <c r="AI81" s="13" t="s">
        <v>848</v>
      </c>
    </row>
    <row r="82" spans="1:35" ht="140" x14ac:dyDescent="0.2">
      <c r="A82" s="96" t="s">
        <v>365</v>
      </c>
      <c r="B82" s="96" t="s">
        <v>734</v>
      </c>
      <c r="C82" s="102">
        <v>15</v>
      </c>
      <c r="D82" s="98" t="s">
        <v>50</v>
      </c>
      <c r="E82" s="98" t="s">
        <v>19</v>
      </c>
      <c r="F82" s="98"/>
      <c r="G82" s="98" t="s">
        <v>21</v>
      </c>
      <c r="H82" s="98" t="s">
        <v>22</v>
      </c>
      <c r="I82" s="99">
        <f t="shared" si="7"/>
        <v>1</v>
      </c>
      <c r="J82" s="98" t="s">
        <v>310</v>
      </c>
      <c r="K82" s="100">
        <v>0</v>
      </c>
      <c r="L82" s="100">
        <v>1</v>
      </c>
      <c r="M82" s="98" t="s">
        <v>162</v>
      </c>
      <c r="N82" s="98">
        <v>0</v>
      </c>
      <c r="O82" s="101" t="s">
        <v>101</v>
      </c>
      <c r="P82" s="102" t="s">
        <v>66</v>
      </c>
      <c r="Q82" s="103">
        <v>40372</v>
      </c>
      <c r="R82" s="97">
        <f t="shared" si="8"/>
        <v>2010</v>
      </c>
      <c r="S82" s="97">
        <f t="shared" si="9"/>
        <v>8</v>
      </c>
      <c r="T82" s="98" t="s">
        <v>83</v>
      </c>
      <c r="U82" s="100">
        <f t="shared" si="10"/>
        <v>0</v>
      </c>
      <c r="V82" s="100">
        <f t="shared" si="11"/>
        <v>0</v>
      </c>
      <c r="W82" s="100">
        <f t="shared" si="12"/>
        <v>0</v>
      </c>
      <c r="X82" s="100">
        <f t="shared" si="13"/>
        <v>0</v>
      </c>
      <c r="Y82" s="104">
        <v>15</v>
      </c>
      <c r="Z82" s="105" t="s">
        <v>121</v>
      </c>
      <c r="AA82" s="106">
        <v>42836</v>
      </c>
      <c r="AB82" s="100"/>
      <c r="AC82" s="107"/>
      <c r="AD82" s="107"/>
      <c r="AE82" s="100" t="s">
        <v>31</v>
      </c>
      <c r="AF82" s="100" t="s">
        <v>31</v>
      </c>
      <c r="AG82" s="107" t="s">
        <v>1045</v>
      </c>
      <c r="AH82" s="107"/>
      <c r="AI82" s="107" t="s">
        <v>1046</v>
      </c>
    </row>
    <row r="83" spans="1:35" ht="28" x14ac:dyDescent="0.2">
      <c r="A83" s="10" t="s">
        <v>373</v>
      </c>
      <c r="B83" s="10" t="s">
        <v>374</v>
      </c>
      <c r="C83" s="11">
        <v>17</v>
      </c>
      <c r="D83" s="12" t="s">
        <v>50</v>
      </c>
      <c r="E83" s="12" t="s">
        <v>19</v>
      </c>
      <c r="F83" s="12" t="s">
        <v>35</v>
      </c>
      <c r="G83" s="12" t="s">
        <v>277</v>
      </c>
      <c r="H83" s="12" t="s">
        <v>375</v>
      </c>
      <c r="I83" s="91">
        <f t="shared" si="7"/>
        <v>0</v>
      </c>
      <c r="J83" s="12"/>
      <c r="K83" s="17">
        <v>0</v>
      </c>
      <c r="L83" s="17">
        <v>1</v>
      </c>
      <c r="M83" s="12" t="s">
        <v>131</v>
      </c>
      <c r="N83" s="12" t="s">
        <v>376</v>
      </c>
      <c r="O83" s="92" t="s">
        <v>134</v>
      </c>
      <c r="P83" s="14">
        <v>1998</v>
      </c>
      <c r="Q83" s="15">
        <v>39552</v>
      </c>
      <c r="R83" s="11">
        <f t="shared" si="8"/>
        <v>2008</v>
      </c>
      <c r="S83" s="11">
        <f t="shared" si="9"/>
        <v>10</v>
      </c>
      <c r="T83" s="12" t="s">
        <v>93</v>
      </c>
      <c r="U83" s="17">
        <f t="shared" si="10"/>
        <v>0</v>
      </c>
      <c r="V83" s="17">
        <f t="shared" si="11"/>
        <v>0</v>
      </c>
      <c r="W83" s="17">
        <f t="shared" si="12"/>
        <v>0</v>
      </c>
      <c r="X83" s="17">
        <f t="shared" si="13"/>
        <v>0</v>
      </c>
      <c r="Y83" s="93">
        <v>40</v>
      </c>
      <c r="Z83" s="94" t="s">
        <v>377</v>
      </c>
      <c r="AA83" s="16">
        <v>40784</v>
      </c>
      <c r="AB83" s="17"/>
      <c r="AC83" s="13"/>
      <c r="AD83" s="13"/>
      <c r="AE83" s="100" t="s">
        <v>31</v>
      </c>
      <c r="AF83" s="100" t="s">
        <v>31</v>
      </c>
      <c r="AG83" s="13" t="s">
        <v>858</v>
      </c>
      <c r="AH83" s="13">
        <v>76</v>
      </c>
      <c r="AI83" s="13"/>
    </row>
    <row r="84" spans="1:35" ht="28" x14ac:dyDescent="0.2">
      <c r="A84" s="95" t="s">
        <v>378</v>
      </c>
      <c r="B84" s="95" t="s">
        <v>379</v>
      </c>
      <c r="C84" s="97">
        <v>17</v>
      </c>
      <c r="D84" s="98" t="s">
        <v>50</v>
      </c>
      <c r="E84" s="98" t="s">
        <v>19</v>
      </c>
      <c r="F84" s="98" t="s">
        <v>232</v>
      </c>
      <c r="G84" s="98" t="s">
        <v>52</v>
      </c>
      <c r="H84" s="98" t="s">
        <v>195</v>
      </c>
      <c r="I84" s="99">
        <f t="shared" si="7"/>
        <v>0</v>
      </c>
      <c r="J84" s="98" t="s">
        <v>54</v>
      </c>
      <c r="K84" s="100">
        <v>1</v>
      </c>
      <c r="L84" s="100">
        <v>0</v>
      </c>
      <c r="M84" s="98" t="s">
        <v>24</v>
      </c>
      <c r="N84" s="98"/>
      <c r="O84" s="101" t="s">
        <v>64</v>
      </c>
      <c r="P84" s="102">
        <v>1998</v>
      </c>
      <c r="Q84" s="103">
        <v>39070</v>
      </c>
      <c r="R84" s="97">
        <f t="shared" si="8"/>
        <v>2006</v>
      </c>
      <c r="S84" s="97">
        <f t="shared" si="9"/>
        <v>8</v>
      </c>
      <c r="T84" s="98" t="s">
        <v>89</v>
      </c>
      <c r="U84" s="100">
        <f t="shared" si="10"/>
        <v>0</v>
      </c>
      <c r="V84" s="100">
        <f t="shared" si="11"/>
        <v>0</v>
      </c>
      <c r="W84" s="100">
        <f t="shared" si="12"/>
        <v>1</v>
      </c>
      <c r="X84" s="100">
        <f t="shared" si="13"/>
        <v>0</v>
      </c>
      <c r="Y84" s="104" t="s">
        <v>94</v>
      </c>
      <c r="Z84" s="105" t="s">
        <v>94</v>
      </c>
      <c r="AA84" s="106">
        <v>40784</v>
      </c>
      <c r="AB84" s="100"/>
      <c r="AC84" s="107"/>
      <c r="AD84" s="107"/>
      <c r="AE84" s="100" t="s">
        <v>31</v>
      </c>
      <c r="AF84" s="100" t="s">
        <v>31</v>
      </c>
      <c r="AG84" s="107" t="s">
        <v>840</v>
      </c>
      <c r="AH84" s="107"/>
      <c r="AI84" s="107"/>
    </row>
    <row r="85" spans="1:35" ht="28" x14ac:dyDescent="0.2">
      <c r="A85" s="10" t="s">
        <v>380</v>
      </c>
      <c r="B85" s="10" t="s">
        <v>154</v>
      </c>
      <c r="C85" s="11">
        <v>33</v>
      </c>
      <c r="D85" s="12" t="s">
        <v>18</v>
      </c>
      <c r="E85" s="12" t="s">
        <v>19</v>
      </c>
      <c r="F85" s="12" t="s">
        <v>35</v>
      </c>
      <c r="G85" s="12" t="s">
        <v>381</v>
      </c>
      <c r="H85" s="12" t="s">
        <v>382</v>
      </c>
      <c r="I85" s="91">
        <f t="shared" si="7"/>
        <v>0</v>
      </c>
      <c r="J85" s="12" t="s">
        <v>303</v>
      </c>
      <c r="K85" s="17">
        <v>0</v>
      </c>
      <c r="L85" s="17">
        <v>1</v>
      </c>
      <c r="M85" s="12" t="s">
        <v>162</v>
      </c>
      <c r="N85" s="12"/>
      <c r="O85" s="92" t="s">
        <v>106</v>
      </c>
      <c r="P85" s="14">
        <v>1993</v>
      </c>
      <c r="Q85" s="15">
        <v>39163</v>
      </c>
      <c r="R85" s="11">
        <f t="shared" si="8"/>
        <v>2007</v>
      </c>
      <c r="S85" s="11">
        <f t="shared" si="9"/>
        <v>14</v>
      </c>
      <c r="T85" s="12" t="s">
        <v>89</v>
      </c>
      <c r="U85" s="17">
        <f t="shared" si="10"/>
        <v>0</v>
      </c>
      <c r="V85" s="17">
        <f t="shared" si="11"/>
        <v>0</v>
      </c>
      <c r="W85" s="17">
        <f t="shared" si="12"/>
        <v>1</v>
      </c>
      <c r="X85" s="17">
        <f t="shared" si="13"/>
        <v>0</v>
      </c>
      <c r="Y85" s="93" t="s">
        <v>94</v>
      </c>
      <c r="Z85" s="94" t="s">
        <v>94</v>
      </c>
      <c r="AA85" s="16">
        <v>42218</v>
      </c>
      <c r="AB85" s="17"/>
      <c r="AC85" s="13"/>
      <c r="AD85" s="13"/>
      <c r="AE85" s="100" t="s">
        <v>32</v>
      </c>
      <c r="AF85" s="100" t="s">
        <v>32</v>
      </c>
      <c r="AG85" s="13"/>
      <c r="AH85" s="13"/>
      <c r="AI85" s="13"/>
    </row>
    <row r="86" spans="1:35" ht="14" x14ac:dyDescent="0.2">
      <c r="A86" s="95" t="s">
        <v>383</v>
      </c>
      <c r="B86" s="95" t="s">
        <v>384</v>
      </c>
      <c r="C86" s="97">
        <v>37</v>
      </c>
      <c r="D86" s="98" t="s">
        <v>18</v>
      </c>
      <c r="E86" s="98" t="s">
        <v>19</v>
      </c>
      <c r="F86" s="98" t="s">
        <v>61</v>
      </c>
      <c r="G86" s="98" t="s">
        <v>79</v>
      </c>
      <c r="H86" s="98" t="s">
        <v>385</v>
      </c>
      <c r="I86" s="99">
        <f t="shared" si="7"/>
        <v>0</v>
      </c>
      <c r="J86" s="98" t="s">
        <v>54</v>
      </c>
      <c r="K86" s="100">
        <v>1</v>
      </c>
      <c r="L86" s="100">
        <v>0</v>
      </c>
      <c r="M86" s="98" t="s">
        <v>24</v>
      </c>
      <c r="N86" s="98"/>
      <c r="O86" s="101" t="s">
        <v>39</v>
      </c>
      <c r="P86" s="102">
        <v>1996</v>
      </c>
      <c r="Q86" s="103">
        <v>40525</v>
      </c>
      <c r="R86" s="97">
        <f t="shared" si="8"/>
        <v>2010</v>
      </c>
      <c r="S86" s="97">
        <f t="shared" si="9"/>
        <v>14</v>
      </c>
      <c r="T86" s="98" t="s">
        <v>184</v>
      </c>
      <c r="U86" s="100">
        <f t="shared" si="10"/>
        <v>0</v>
      </c>
      <c r="V86" s="100">
        <f t="shared" si="11"/>
        <v>1</v>
      </c>
      <c r="W86" s="100">
        <f t="shared" si="12"/>
        <v>0</v>
      </c>
      <c r="X86" s="100">
        <f t="shared" si="13"/>
        <v>0</v>
      </c>
      <c r="Y86" s="104" t="s">
        <v>94</v>
      </c>
      <c r="Z86" s="105" t="s">
        <v>29</v>
      </c>
      <c r="AA86" s="106">
        <v>40925</v>
      </c>
      <c r="AB86" s="100"/>
      <c r="AC86" s="107"/>
      <c r="AD86" s="107"/>
      <c r="AE86" s="100" t="s">
        <v>32</v>
      </c>
      <c r="AF86" s="100" t="s">
        <v>32</v>
      </c>
      <c r="AG86" s="107"/>
      <c r="AH86" s="107"/>
      <c r="AI86" s="107"/>
    </row>
    <row r="87" spans="1:35" ht="42" x14ac:dyDescent="0.2">
      <c r="A87" s="10" t="s">
        <v>386</v>
      </c>
      <c r="B87" s="10" t="s">
        <v>387</v>
      </c>
      <c r="C87" s="11">
        <v>19</v>
      </c>
      <c r="D87" s="12" t="s">
        <v>60</v>
      </c>
      <c r="E87" s="12" t="s">
        <v>19</v>
      </c>
      <c r="F87" s="12" t="s">
        <v>51</v>
      </c>
      <c r="G87" s="12" t="s">
        <v>21</v>
      </c>
      <c r="H87" s="12" t="s">
        <v>227</v>
      </c>
      <c r="I87" s="91">
        <f t="shared" si="7"/>
        <v>0</v>
      </c>
      <c r="J87" s="12" t="s">
        <v>228</v>
      </c>
      <c r="K87" s="17">
        <v>1</v>
      </c>
      <c r="L87" s="17">
        <v>1</v>
      </c>
      <c r="M87" s="12" t="s">
        <v>24</v>
      </c>
      <c r="N87" s="12" t="s">
        <v>229</v>
      </c>
      <c r="O87" s="92" t="s">
        <v>56</v>
      </c>
      <c r="P87" s="14">
        <v>1985</v>
      </c>
      <c r="Q87" s="15">
        <v>35006</v>
      </c>
      <c r="R87" s="11">
        <f t="shared" si="8"/>
        <v>1995</v>
      </c>
      <c r="S87" s="11">
        <f t="shared" si="9"/>
        <v>10</v>
      </c>
      <c r="T87" s="12" t="s">
        <v>133</v>
      </c>
      <c r="U87" s="17">
        <f t="shared" si="10"/>
        <v>1</v>
      </c>
      <c r="V87" s="17">
        <f t="shared" si="11"/>
        <v>0</v>
      </c>
      <c r="W87" s="17">
        <f t="shared" si="12"/>
        <v>0</v>
      </c>
      <c r="X87" s="17">
        <f t="shared" si="13"/>
        <v>0</v>
      </c>
      <c r="Y87" s="93" t="s">
        <v>178</v>
      </c>
      <c r="Z87" s="94" t="s">
        <v>178</v>
      </c>
      <c r="AA87" s="16">
        <v>40784</v>
      </c>
      <c r="AB87" s="17"/>
      <c r="AC87" s="13"/>
      <c r="AD87" s="13"/>
      <c r="AE87" s="100" t="s">
        <v>31</v>
      </c>
      <c r="AF87" s="100" t="s">
        <v>31</v>
      </c>
      <c r="AG87" s="13" t="s">
        <v>838</v>
      </c>
      <c r="AH87" s="13" t="s">
        <v>821</v>
      </c>
      <c r="AI87" s="13"/>
    </row>
    <row r="88" spans="1:35" ht="42" x14ac:dyDescent="0.2">
      <c r="A88" s="95" t="s">
        <v>388</v>
      </c>
      <c r="B88" s="95" t="s">
        <v>350</v>
      </c>
      <c r="C88" s="97">
        <v>16</v>
      </c>
      <c r="D88" s="98" t="s">
        <v>50</v>
      </c>
      <c r="E88" s="98" t="s">
        <v>19</v>
      </c>
      <c r="F88" s="98" t="s">
        <v>259</v>
      </c>
      <c r="G88" s="98" t="s">
        <v>21</v>
      </c>
      <c r="H88" s="98" t="s">
        <v>22</v>
      </c>
      <c r="I88" s="99">
        <f t="shared" si="7"/>
        <v>0</v>
      </c>
      <c r="J88" s="98" t="s">
        <v>389</v>
      </c>
      <c r="K88" s="100">
        <v>1</v>
      </c>
      <c r="L88" s="100">
        <v>0</v>
      </c>
      <c r="M88" s="98" t="s">
        <v>24</v>
      </c>
      <c r="N88" s="98" t="s">
        <v>390</v>
      </c>
      <c r="O88" s="101" t="s">
        <v>163</v>
      </c>
      <c r="P88" s="102">
        <v>1994</v>
      </c>
      <c r="Q88" s="103">
        <v>38383</v>
      </c>
      <c r="R88" s="97">
        <f t="shared" si="8"/>
        <v>2005</v>
      </c>
      <c r="S88" s="97">
        <f t="shared" si="9"/>
        <v>11</v>
      </c>
      <c r="T88" s="98" t="s">
        <v>46</v>
      </c>
      <c r="U88" s="100">
        <f t="shared" si="10"/>
        <v>0</v>
      </c>
      <c r="V88" s="100">
        <f t="shared" si="11"/>
        <v>1</v>
      </c>
      <c r="W88" s="100">
        <f t="shared" si="12"/>
        <v>0</v>
      </c>
      <c r="X88" s="100">
        <f t="shared" si="13"/>
        <v>0</v>
      </c>
      <c r="Y88" s="104" t="s">
        <v>94</v>
      </c>
      <c r="Z88" s="105" t="s">
        <v>29</v>
      </c>
      <c r="AA88" s="106">
        <v>40784</v>
      </c>
      <c r="AB88" s="100"/>
      <c r="AC88" s="107"/>
      <c r="AD88" s="107"/>
      <c r="AE88" s="100" t="s">
        <v>32</v>
      </c>
      <c r="AF88" s="100" t="s">
        <v>32</v>
      </c>
      <c r="AG88" s="107"/>
      <c r="AH88" s="107"/>
      <c r="AI88" s="107"/>
    </row>
    <row r="89" spans="1:35" ht="42" x14ac:dyDescent="0.2">
      <c r="A89" s="18" t="s">
        <v>1002</v>
      </c>
      <c r="B89" s="18" t="s">
        <v>717</v>
      </c>
      <c r="C89" s="14">
        <v>18</v>
      </c>
      <c r="D89" s="12" t="s">
        <v>60</v>
      </c>
      <c r="E89" s="12" t="s">
        <v>19</v>
      </c>
      <c r="F89" s="12"/>
      <c r="G89" s="12" t="s">
        <v>199</v>
      </c>
      <c r="H89" s="12" t="s">
        <v>199</v>
      </c>
      <c r="I89" s="91">
        <f t="shared" si="7"/>
        <v>0</v>
      </c>
      <c r="J89" s="12" t="s">
        <v>62</v>
      </c>
      <c r="K89" s="17">
        <v>1</v>
      </c>
      <c r="L89" s="17">
        <v>0</v>
      </c>
      <c r="M89" s="12" t="s">
        <v>24</v>
      </c>
      <c r="N89" s="12" t="s">
        <v>74</v>
      </c>
      <c r="O89" s="92" t="s">
        <v>163</v>
      </c>
      <c r="P89" s="14" t="s">
        <v>173</v>
      </c>
      <c r="Q89" s="15">
        <v>42283</v>
      </c>
      <c r="R89" s="11">
        <f t="shared" si="8"/>
        <v>2015</v>
      </c>
      <c r="S89" s="11">
        <f t="shared" si="9"/>
        <v>24</v>
      </c>
      <c r="T89" s="12" t="s">
        <v>999</v>
      </c>
      <c r="U89" s="17">
        <f t="shared" si="10"/>
        <v>0</v>
      </c>
      <c r="V89" s="17">
        <f t="shared" si="11"/>
        <v>0</v>
      </c>
      <c r="W89" s="17">
        <f t="shared" si="12"/>
        <v>0</v>
      </c>
      <c r="X89" s="17">
        <f t="shared" si="13"/>
        <v>1</v>
      </c>
      <c r="Y89" s="93" t="s">
        <v>94</v>
      </c>
      <c r="Z89" s="94" t="s">
        <v>289</v>
      </c>
      <c r="AA89" s="16">
        <v>42785</v>
      </c>
      <c r="AB89" s="17"/>
      <c r="AC89" s="13"/>
      <c r="AD89" s="13"/>
      <c r="AE89" s="100" t="s">
        <v>31</v>
      </c>
      <c r="AF89" s="100" t="s">
        <v>31</v>
      </c>
      <c r="AG89" s="13" t="s">
        <v>1047</v>
      </c>
      <c r="AH89" s="13"/>
      <c r="AI89" s="13"/>
    </row>
    <row r="90" spans="1:35" ht="28" x14ac:dyDescent="0.2">
      <c r="A90" s="95" t="s">
        <v>391</v>
      </c>
      <c r="B90" s="95" t="s">
        <v>392</v>
      </c>
      <c r="C90" s="97">
        <v>26</v>
      </c>
      <c r="D90" s="98" t="s">
        <v>50</v>
      </c>
      <c r="E90" s="98" t="s">
        <v>19</v>
      </c>
      <c r="F90" s="98" t="s">
        <v>35</v>
      </c>
      <c r="G90" s="98" t="s">
        <v>21</v>
      </c>
      <c r="H90" s="98" t="s">
        <v>22</v>
      </c>
      <c r="I90" s="99">
        <f t="shared" si="7"/>
        <v>0</v>
      </c>
      <c r="J90" s="98" t="s">
        <v>393</v>
      </c>
      <c r="K90" s="100">
        <v>1</v>
      </c>
      <c r="L90" s="100">
        <v>0</v>
      </c>
      <c r="M90" s="98" t="s">
        <v>24</v>
      </c>
      <c r="N90" s="98" t="s">
        <v>100</v>
      </c>
      <c r="O90" s="101" t="s">
        <v>27</v>
      </c>
      <c r="P90" s="102">
        <v>1990</v>
      </c>
      <c r="Q90" s="103">
        <v>37631</v>
      </c>
      <c r="R90" s="97">
        <f t="shared" si="8"/>
        <v>2003</v>
      </c>
      <c r="S90" s="97">
        <f t="shared" si="9"/>
        <v>13</v>
      </c>
      <c r="T90" s="98" t="s">
        <v>67</v>
      </c>
      <c r="U90" s="100">
        <f t="shared" si="10"/>
        <v>1</v>
      </c>
      <c r="V90" s="100">
        <f t="shared" si="11"/>
        <v>0</v>
      </c>
      <c r="W90" s="100">
        <f t="shared" si="12"/>
        <v>0</v>
      </c>
      <c r="X90" s="100">
        <f t="shared" si="13"/>
        <v>0</v>
      </c>
      <c r="Y90" s="104" t="s">
        <v>178</v>
      </c>
      <c r="Z90" s="105" t="s">
        <v>178</v>
      </c>
      <c r="AA90" s="106">
        <v>40784</v>
      </c>
      <c r="AB90" s="100"/>
      <c r="AC90" s="107"/>
      <c r="AD90" s="107"/>
      <c r="AE90" s="100" t="s">
        <v>32</v>
      </c>
      <c r="AF90" s="100" t="s">
        <v>32</v>
      </c>
      <c r="AG90" s="107"/>
      <c r="AH90" s="107"/>
      <c r="AI90" s="107"/>
    </row>
    <row r="91" spans="1:35" ht="14" x14ac:dyDescent="0.2">
      <c r="A91" s="10" t="s">
        <v>394</v>
      </c>
      <c r="B91" s="10" t="s">
        <v>123</v>
      </c>
      <c r="C91" s="11">
        <v>19</v>
      </c>
      <c r="D91" s="12" t="s">
        <v>18</v>
      </c>
      <c r="E91" s="12" t="s">
        <v>19</v>
      </c>
      <c r="F91" s="12" t="s">
        <v>20</v>
      </c>
      <c r="G91" s="12" t="s">
        <v>104</v>
      </c>
      <c r="H91" s="12" t="s">
        <v>327</v>
      </c>
      <c r="I91" s="91">
        <f t="shared" si="7"/>
        <v>0</v>
      </c>
      <c r="J91" s="12" t="s">
        <v>73</v>
      </c>
      <c r="K91" s="17">
        <v>1</v>
      </c>
      <c r="L91" s="17">
        <v>0</v>
      </c>
      <c r="M91" s="12" t="s">
        <v>24</v>
      </c>
      <c r="N91" s="12"/>
      <c r="O91" s="92" t="s">
        <v>107</v>
      </c>
      <c r="P91" s="14">
        <v>1997</v>
      </c>
      <c r="Q91" s="15">
        <v>40455</v>
      </c>
      <c r="R91" s="11">
        <f t="shared" si="8"/>
        <v>2010</v>
      </c>
      <c r="S91" s="11">
        <f t="shared" si="9"/>
        <v>13</v>
      </c>
      <c r="T91" s="12" t="s">
        <v>57</v>
      </c>
      <c r="U91" s="17">
        <f t="shared" si="10"/>
        <v>0</v>
      </c>
      <c r="V91" s="17">
        <f t="shared" si="11"/>
        <v>1</v>
      </c>
      <c r="W91" s="17">
        <f t="shared" si="12"/>
        <v>0</v>
      </c>
      <c r="X91" s="17">
        <f t="shared" si="13"/>
        <v>0</v>
      </c>
      <c r="Y91" s="93" t="s">
        <v>94</v>
      </c>
      <c r="Z91" s="94" t="s">
        <v>29</v>
      </c>
      <c r="AA91" s="16">
        <v>41976</v>
      </c>
      <c r="AB91" s="17"/>
      <c r="AC91" s="13"/>
      <c r="AD91" s="13"/>
      <c r="AE91" s="100" t="s">
        <v>32</v>
      </c>
      <c r="AF91" s="100" t="s">
        <v>32</v>
      </c>
      <c r="AG91" s="13"/>
      <c r="AH91" s="13"/>
      <c r="AI91" s="13"/>
    </row>
    <row r="92" spans="1:35" ht="14" x14ac:dyDescent="0.2">
      <c r="A92" s="95" t="s">
        <v>395</v>
      </c>
      <c r="B92" s="95" t="s">
        <v>396</v>
      </c>
      <c r="C92" s="97">
        <v>21</v>
      </c>
      <c r="D92" s="98" t="s">
        <v>50</v>
      </c>
      <c r="E92" s="98" t="s">
        <v>19</v>
      </c>
      <c r="F92" s="98" t="s">
        <v>124</v>
      </c>
      <c r="G92" s="98" t="s">
        <v>21</v>
      </c>
      <c r="H92" s="98" t="s">
        <v>22</v>
      </c>
      <c r="I92" s="99">
        <f t="shared" si="7"/>
        <v>0</v>
      </c>
      <c r="J92" s="98" t="s">
        <v>54</v>
      </c>
      <c r="K92" s="100">
        <v>1</v>
      </c>
      <c r="L92" s="100">
        <v>0</v>
      </c>
      <c r="M92" s="98" t="s">
        <v>24</v>
      </c>
      <c r="N92" s="98" t="s">
        <v>87</v>
      </c>
      <c r="O92" s="101" t="s">
        <v>26</v>
      </c>
      <c r="P92" s="102">
        <v>1987</v>
      </c>
      <c r="Q92" s="103">
        <v>37631</v>
      </c>
      <c r="R92" s="97">
        <f t="shared" si="8"/>
        <v>2003</v>
      </c>
      <c r="S92" s="97">
        <f t="shared" si="9"/>
        <v>16</v>
      </c>
      <c r="T92" s="98" t="s">
        <v>67</v>
      </c>
      <c r="U92" s="100">
        <f t="shared" si="10"/>
        <v>1</v>
      </c>
      <c r="V92" s="100">
        <f t="shared" si="11"/>
        <v>0</v>
      </c>
      <c r="W92" s="100">
        <f t="shared" si="12"/>
        <v>0</v>
      </c>
      <c r="X92" s="100">
        <f t="shared" si="13"/>
        <v>0</v>
      </c>
      <c r="Y92" s="104" t="s">
        <v>178</v>
      </c>
      <c r="Z92" s="105" t="s">
        <v>178</v>
      </c>
      <c r="AA92" s="106">
        <v>40784</v>
      </c>
      <c r="AB92" s="100"/>
      <c r="AC92" s="107"/>
      <c r="AD92" s="107"/>
      <c r="AE92" s="100" t="s">
        <v>32</v>
      </c>
      <c r="AF92" s="100" t="s">
        <v>32</v>
      </c>
      <c r="AG92" s="107"/>
      <c r="AH92" s="107"/>
      <c r="AI92" s="107"/>
    </row>
    <row r="93" spans="1:35" ht="42" x14ac:dyDescent="0.2">
      <c r="A93" s="10" t="s">
        <v>397</v>
      </c>
      <c r="B93" s="10" t="s">
        <v>398</v>
      </c>
      <c r="C93" s="11">
        <v>30</v>
      </c>
      <c r="D93" s="12" t="s">
        <v>18</v>
      </c>
      <c r="E93" s="12" t="s">
        <v>34</v>
      </c>
      <c r="F93" s="12" t="s">
        <v>35</v>
      </c>
      <c r="G93" s="12" t="s">
        <v>129</v>
      </c>
      <c r="H93" s="12" t="s">
        <v>399</v>
      </c>
      <c r="I93" s="91">
        <f t="shared" si="7"/>
        <v>0</v>
      </c>
      <c r="J93" s="12" t="s">
        <v>344</v>
      </c>
      <c r="K93" s="17">
        <v>0</v>
      </c>
      <c r="L93" s="17">
        <v>1</v>
      </c>
      <c r="M93" s="12" t="s">
        <v>162</v>
      </c>
      <c r="N93" s="12"/>
      <c r="O93" s="92" t="s">
        <v>26</v>
      </c>
      <c r="P93" s="14">
        <v>1985</v>
      </c>
      <c r="Q93" s="15">
        <v>35018</v>
      </c>
      <c r="R93" s="11">
        <f t="shared" si="8"/>
        <v>1995</v>
      </c>
      <c r="S93" s="11">
        <f t="shared" si="9"/>
        <v>10</v>
      </c>
      <c r="T93" s="12" t="s">
        <v>133</v>
      </c>
      <c r="U93" s="17">
        <f t="shared" si="10"/>
        <v>0</v>
      </c>
      <c r="V93" s="17">
        <f t="shared" si="11"/>
        <v>0</v>
      </c>
      <c r="W93" s="17">
        <f t="shared" si="12"/>
        <v>1</v>
      </c>
      <c r="X93" s="17">
        <f t="shared" si="13"/>
        <v>0</v>
      </c>
      <c r="Y93" s="93" t="s">
        <v>94</v>
      </c>
      <c r="Z93" s="94" t="s">
        <v>94</v>
      </c>
      <c r="AA93" s="16">
        <v>40784</v>
      </c>
      <c r="AB93" s="17"/>
      <c r="AC93" s="13"/>
      <c r="AD93" s="13"/>
      <c r="AE93" s="100" t="s">
        <v>32</v>
      </c>
      <c r="AF93" s="100" t="s">
        <v>32</v>
      </c>
      <c r="AG93" s="13"/>
      <c r="AH93" s="13"/>
      <c r="AI93" s="13"/>
    </row>
    <row r="94" spans="1:35" ht="14" x14ac:dyDescent="0.2">
      <c r="A94" s="95" t="s">
        <v>400</v>
      </c>
      <c r="B94" s="95" t="s">
        <v>401</v>
      </c>
      <c r="C94" s="97">
        <v>35</v>
      </c>
      <c r="D94" s="98" t="s">
        <v>50</v>
      </c>
      <c r="E94" s="98" t="s">
        <v>19</v>
      </c>
      <c r="F94" s="98" t="s">
        <v>51</v>
      </c>
      <c r="G94" s="98" t="s">
        <v>170</v>
      </c>
      <c r="H94" s="98" t="s">
        <v>402</v>
      </c>
      <c r="I94" s="99">
        <f t="shared" si="7"/>
        <v>1</v>
      </c>
      <c r="J94" s="98" t="s">
        <v>145</v>
      </c>
      <c r="K94" s="100">
        <v>0</v>
      </c>
      <c r="L94" s="100">
        <v>0</v>
      </c>
      <c r="M94" s="98" t="s">
        <v>403</v>
      </c>
      <c r="N94" s="98"/>
      <c r="O94" s="101" t="s">
        <v>75</v>
      </c>
      <c r="P94" s="102">
        <v>2003</v>
      </c>
      <c r="Q94" s="103">
        <v>39381</v>
      </c>
      <c r="R94" s="97">
        <f t="shared" si="8"/>
        <v>2007</v>
      </c>
      <c r="S94" s="97">
        <f t="shared" si="9"/>
        <v>4</v>
      </c>
      <c r="T94" s="98" t="s">
        <v>28</v>
      </c>
      <c r="U94" s="100">
        <f t="shared" si="10"/>
        <v>0</v>
      </c>
      <c r="V94" s="100">
        <f t="shared" si="11"/>
        <v>0</v>
      </c>
      <c r="W94" s="100">
        <f t="shared" si="12"/>
        <v>0</v>
      </c>
      <c r="X94" s="100">
        <f t="shared" si="13"/>
        <v>0</v>
      </c>
      <c r="Y94" s="104">
        <v>3</v>
      </c>
      <c r="Z94" s="105" t="s">
        <v>356</v>
      </c>
      <c r="AA94" s="106">
        <v>42288</v>
      </c>
      <c r="AB94" s="100"/>
      <c r="AC94" s="107"/>
      <c r="AD94" s="107"/>
      <c r="AE94" s="100" t="s">
        <v>32</v>
      </c>
      <c r="AF94" s="100" t="s">
        <v>32</v>
      </c>
      <c r="AG94" s="107"/>
      <c r="AH94" s="107"/>
      <c r="AI94" s="107"/>
    </row>
    <row r="95" spans="1:35" ht="28" x14ac:dyDescent="0.2">
      <c r="A95" s="10" t="s">
        <v>404</v>
      </c>
      <c r="B95" s="10" t="s">
        <v>183</v>
      </c>
      <c r="C95" s="11">
        <v>21</v>
      </c>
      <c r="D95" s="12" t="s">
        <v>50</v>
      </c>
      <c r="E95" s="12" t="s">
        <v>19</v>
      </c>
      <c r="F95" s="12" t="s">
        <v>51</v>
      </c>
      <c r="G95" s="12" t="s">
        <v>199</v>
      </c>
      <c r="H95" s="12" t="s">
        <v>287</v>
      </c>
      <c r="I95" s="91">
        <f t="shared" si="7"/>
        <v>0</v>
      </c>
      <c r="J95" s="12" t="s">
        <v>405</v>
      </c>
      <c r="K95" s="17">
        <v>1</v>
      </c>
      <c r="L95" s="17">
        <v>0</v>
      </c>
      <c r="M95" s="12" t="s">
        <v>24</v>
      </c>
      <c r="N95" s="12" t="s">
        <v>100</v>
      </c>
      <c r="O95" s="92" t="s">
        <v>341</v>
      </c>
      <c r="P95" s="14">
        <v>1980</v>
      </c>
      <c r="Q95" s="15">
        <v>32450</v>
      </c>
      <c r="R95" s="11">
        <f t="shared" si="8"/>
        <v>1988</v>
      </c>
      <c r="S95" s="11">
        <f t="shared" si="9"/>
        <v>8</v>
      </c>
      <c r="T95" s="12" t="s">
        <v>107</v>
      </c>
      <c r="U95" s="17">
        <f t="shared" si="10"/>
        <v>0</v>
      </c>
      <c r="V95" s="17">
        <f t="shared" si="11"/>
        <v>0</v>
      </c>
      <c r="W95" s="17">
        <f t="shared" si="12"/>
        <v>0</v>
      </c>
      <c r="X95" s="17">
        <f t="shared" si="13"/>
        <v>1</v>
      </c>
      <c r="Y95" s="93" t="s">
        <v>94</v>
      </c>
      <c r="Z95" s="94" t="s">
        <v>261</v>
      </c>
      <c r="AA95" s="16">
        <v>40784</v>
      </c>
      <c r="AB95" s="17"/>
      <c r="AC95" s="13"/>
      <c r="AD95" s="13"/>
      <c r="AE95" s="100" t="s">
        <v>32</v>
      </c>
      <c r="AF95" s="100" t="s">
        <v>32</v>
      </c>
      <c r="AG95" s="13"/>
      <c r="AH95" s="13"/>
      <c r="AI95" s="13"/>
    </row>
    <row r="96" spans="1:35" ht="28" x14ac:dyDescent="0.2">
      <c r="A96" s="95" t="s">
        <v>406</v>
      </c>
      <c r="B96" s="95" t="s">
        <v>407</v>
      </c>
      <c r="C96" s="97">
        <v>30</v>
      </c>
      <c r="D96" s="98" t="s">
        <v>18</v>
      </c>
      <c r="E96" s="98" t="s">
        <v>19</v>
      </c>
      <c r="F96" s="98" t="s">
        <v>61</v>
      </c>
      <c r="G96" s="98" t="s">
        <v>408</v>
      </c>
      <c r="H96" s="98" t="s">
        <v>239</v>
      </c>
      <c r="I96" s="99">
        <f t="shared" si="7"/>
        <v>1</v>
      </c>
      <c r="J96" s="98" t="s">
        <v>140</v>
      </c>
      <c r="K96" s="100">
        <v>1</v>
      </c>
      <c r="L96" s="100">
        <v>0</v>
      </c>
      <c r="M96" s="98" t="s">
        <v>24</v>
      </c>
      <c r="N96" s="98"/>
      <c r="O96" s="101" t="s">
        <v>173</v>
      </c>
      <c r="P96" s="102">
        <v>1991</v>
      </c>
      <c r="Q96" s="103">
        <v>34150</v>
      </c>
      <c r="R96" s="97">
        <f t="shared" si="8"/>
        <v>1993</v>
      </c>
      <c r="S96" s="97">
        <f t="shared" si="9"/>
        <v>2</v>
      </c>
      <c r="T96" s="98" t="s">
        <v>39</v>
      </c>
      <c r="U96" s="100">
        <f t="shared" si="10"/>
        <v>0</v>
      </c>
      <c r="V96" s="100">
        <f t="shared" si="11"/>
        <v>0</v>
      </c>
      <c r="W96" s="100">
        <f t="shared" si="12"/>
        <v>0</v>
      </c>
      <c r="X96" s="100">
        <f t="shared" si="13"/>
        <v>0</v>
      </c>
      <c r="Y96" s="104">
        <v>8</v>
      </c>
      <c r="Z96" s="105" t="s">
        <v>409</v>
      </c>
      <c r="AA96" s="106">
        <v>40784</v>
      </c>
      <c r="AB96" s="100"/>
      <c r="AC96" s="107"/>
      <c r="AD96" s="107"/>
      <c r="AE96" s="100" t="s">
        <v>31</v>
      </c>
      <c r="AF96" s="100" t="s">
        <v>31</v>
      </c>
      <c r="AG96" s="107" t="s">
        <v>850</v>
      </c>
      <c r="AH96" s="107"/>
      <c r="AI96" s="107"/>
    </row>
    <row r="97" spans="1:35" ht="28" x14ac:dyDescent="0.2">
      <c r="A97" s="10" t="s">
        <v>410</v>
      </c>
      <c r="B97" s="10" t="s">
        <v>258</v>
      </c>
      <c r="C97" s="11">
        <v>14</v>
      </c>
      <c r="D97" s="12" t="s">
        <v>18</v>
      </c>
      <c r="E97" s="12" t="s">
        <v>19</v>
      </c>
      <c r="F97" s="12" t="s">
        <v>110</v>
      </c>
      <c r="G97" s="12" t="s">
        <v>408</v>
      </c>
      <c r="H97" s="12" t="s">
        <v>411</v>
      </c>
      <c r="I97" s="91">
        <f t="shared" si="7"/>
        <v>1</v>
      </c>
      <c r="J97" s="12" t="s">
        <v>412</v>
      </c>
      <c r="K97" s="17">
        <v>1</v>
      </c>
      <c r="L97" s="17">
        <v>1</v>
      </c>
      <c r="M97" s="12" t="s">
        <v>24</v>
      </c>
      <c r="N97" s="12" t="s">
        <v>271</v>
      </c>
      <c r="O97" s="92" t="s">
        <v>413</v>
      </c>
      <c r="P97" s="14">
        <v>1977</v>
      </c>
      <c r="Q97" s="15">
        <v>30362</v>
      </c>
      <c r="R97" s="11">
        <f t="shared" si="8"/>
        <v>1983</v>
      </c>
      <c r="S97" s="11">
        <f t="shared" si="9"/>
        <v>6</v>
      </c>
      <c r="T97" s="12" t="s">
        <v>67</v>
      </c>
      <c r="U97" s="17">
        <f t="shared" si="10"/>
        <v>0</v>
      </c>
      <c r="V97" s="17">
        <f t="shared" si="11"/>
        <v>0</v>
      </c>
      <c r="W97" s="17">
        <f t="shared" si="12"/>
        <v>0</v>
      </c>
      <c r="X97" s="17">
        <f t="shared" si="13"/>
        <v>0</v>
      </c>
      <c r="Y97" s="93">
        <v>34</v>
      </c>
      <c r="Z97" s="94" t="s">
        <v>415</v>
      </c>
      <c r="AA97" s="16">
        <v>40784</v>
      </c>
      <c r="AB97" s="17"/>
      <c r="AC97" s="13"/>
      <c r="AD97" s="13"/>
      <c r="AE97" s="100" t="s">
        <v>32</v>
      </c>
      <c r="AF97" s="100" t="s">
        <v>32</v>
      </c>
      <c r="AG97" s="13"/>
      <c r="AH97" s="13"/>
      <c r="AI97" s="13"/>
    </row>
    <row r="98" spans="1:35" ht="14" x14ac:dyDescent="0.2">
      <c r="A98" s="95" t="s">
        <v>416</v>
      </c>
      <c r="B98" s="95" t="s">
        <v>186</v>
      </c>
      <c r="C98" s="97">
        <v>27</v>
      </c>
      <c r="D98" s="98" t="s">
        <v>50</v>
      </c>
      <c r="E98" s="98" t="s">
        <v>19</v>
      </c>
      <c r="F98" s="98" t="s">
        <v>61</v>
      </c>
      <c r="G98" s="98" t="s">
        <v>52</v>
      </c>
      <c r="H98" s="98" t="s">
        <v>71</v>
      </c>
      <c r="I98" s="99">
        <f t="shared" si="7"/>
        <v>0</v>
      </c>
      <c r="J98" s="98" t="s">
        <v>54</v>
      </c>
      <c r="K98" s="100">
        <v>1</v>
      </c>
      <c r="L98" s="100">
        <v>0</v>
      </c>
      <c r="M98" s="98" t="s">
        <v>24</v>
      </c>
      <c r="N98" s="98"/>
      <c r="O98" s="101" t="s">
        <v>26</v>
      </c>
      <c r="P98" s="102">
        <v>1986</v>
      </c>
      <c r="Q98" s="103">
        <v>39134</v>
      </c>
      <c r="R98" s="97">
        <f t="shared" si="8"/>
        <v>2007</v>
      </c>
      <c r="S98" s="97">
        <f t="shared" si="9"/>
        <v>21</v>
      </c>
      <c r="T98" s="98" t="s">
        <v>142</v>
      </c>
      <c r="U98" s="100">
        <f t="shared" si="10"/>
        <v>0</v>
      </c>
      <c r="V98" s="100">
        <f t="shared" si="11"/>
        <v>0</v>
      </c>
      <c r="W98" s="100">
        <f t="shared" si="12"/>
        <v>1</v>
      </c>
      <c r="X98" s="100">
        <f t="shared" si="13"/>
        <v>0</v>
      </c>
      <c r="Y98" s="104" t="s">
        <v>94</v>
      </c>
      <c r="Z98" s="105" t="s">
        <v>94</v>
      </c>
      <c r="AA98" s="106">
        <v>40784</v>
      </c>
      <c r="AB98" s="100"/>
      <c r="AC98" s="107"/>
      <c r="AD98" s="107"/>
      <c r="AE98" s="100" t="s">
        <v>32</v>
      </c>
      <c r="AF98" s="100" t="s">
        <v>32</v>
      </c>
      <c r="AG98" s="107"/>
      <c r="AH98" s="107"/>
      <c r="AI98" s="107"/>
    </row>
    <row r="99" spans="1:35" ht="28" x14ac:dyDescent="0.2">
      <c r="A99" s="10" t="s">
        <v>416</v>
      </c>
      <c r="B99" s="10" t="s">
        <v>417</v>
      </c>
      <c r="C99" s="11">
        <v>16</v>
      </c>
      <c r="D99" s="12" t="s">
        <v>50</v>
      </c>
      <c r="E99" s="12" t="s">
        <v>19</v>
      </c>
      <c r="F99" s="12" t="s">
        <v>35</v>
      </c>
      <c r="G99" s="12" t="s">
        <v>418</v>
      </c>
      <c r="H99" s="12" t="s">
        <v>419</v>
      </c>
      <c r="I99" s="91">
        <f t="shared" si="7"/>
        <v>1</v>
      </c>
      <c r="J99" s="12" t="s">
        <v>140</v>
      </c>
      <c r="K99" s="17">
        <v>1</v>
      </c>
      <c r="L99" s="17">
        <v>0</v>
      </c>
      <c r="M99" s="12" t="s">
        <v>24</v>
      </c>
      <c r="N99" s="12"/>
      <c r="O99" s="92" t="s">
        <v>47</v>
      </c>
      <c r="P99" s="14">
        <v>2007</v>
      </c>
      <c r="Q99" s="15">
        <v>42251</v>
      </c>
      <c r="R99" s="11">
        <f t="shared" si="8"/>
        <v>2015</v>
      </c>
      <c r="S99" s="11">
        <f t="shared" si="9"/>
        <v>8</v>
      </c>
      <c r="T99" s="12" t="s">
        <v>28</v>
      </c>
      <c r="U99" s="17">
        <f t="shared" si="10"/>
        <v>0</v>
      </c>
      <c r="V99" s="17">
        <f t="shared" si="11"/>
        <v>0</v>
      </c>
      <c r="W99" s="17">
        <f t="shared" si="12"/>
        <v>0</v>
      </c>
      <c r="X99" s="17">
        <f t="shared" si="13"/>
        <v>0</v>
      </c>
      <c r="Y99" s="93">
        <v>38</v>
      </c>
      <c r="Z99" s="94" t="s">
        <v>420</v>
      </c>
      <c r="AA99" s="16">
        <v>42253</v>
      </c>
      <c r="AB99" s="17"/>
      <c r="AC99" s="13"/>
      <c r="AD99" s="13"/>
      <c r="AE99" s="100" t="s">
        <v>31</v>
      </c>
      <c r="AF99" s="100" t="s">
        <v>31</v>
      </c>
      <c r="AG99" s="13" t="s">
        <v>822</v>
      </c>
      <c r="AH99" s="13">
        <v>69</v>
      </c>
      <c r="AI99" s="13"/>
    </row>
    <row r="100" spans="1:35" ht="28" x14ac:dyDescent="0.2">
      <c r="A100" s="96" t="s">
        <v>416</v>
      </c>
      <c r="B100" s="96" t="s">
        <v>197</v>
      </c>
      <c r="C100" s="102">
        <v>19</v>
      </c>
      <c r="D100" s="98" t="s">
        <v>50</v>
      </c>
      <c r="E100" s="98" t="s">
        <v>19</v>
      </c>
      <c r="F100" s="98"/>
      <c r="G100" s="98" t="s">
        <v>21</v>
      </c>
      <c r="H100" s="98" t="s">
        <v>22</v>
      </c>
      <c r="I100" s="99">
        <f t="shared" si="7"/>
        <v>0</v>
      </c>
      <c r="J100" s="98" t="s">
        <v>306</v>
      </c>
      <c r="K100" s="100">
        <v>1</v>
      </c>
      <c r="L100" s="100">
        <v>0</v>
      </c>
      <c r="M100" s="98" t="s">
        <v>24</v>
      </c>
      <c r="N100" s="98" t="s">
        <v>74</v>
      </c>
      <c r="O100" s="101" t="s">
        <v>133</v>
      </c>
      <c r="P100" s="102" t="s">
        <v>202</v>
      </c>
      <c r="Q100" s="103">
        <v>42639</v>
      </c>
      <c r="R100" s="97">
        <f t="shared" si="8"/>
        <v>2016</v>
      </c>
      <c r="S100" s="97">
        <f t="shared" si="9"/>
        <v>18</v>
      </c>
      <c r="T100" s="98" t="s">
        <v>999</v>
      </c>
      <c r="U100" s="100">
        <f t="shared" si="10"/>
        <v>0</v>
      </c>
      <c r="V100" s="100">
        <f t="shared" si="11"/>
        <v>1</v>
      </c>
      <c r="W100" s="100">
        <f t="shared" si="12"/>
        <v>0</v>
      </c>
      <c r="X100" s="100">
        <f t="shared" si="13"/>
        <v>0</v>
      </c>
      <c r="Y100" s="104" t="s">
        <v>94</v>
      </c>
      <c r="Z100" s="105" t="s">
        <v>29</v>
      </c>
      <c r="AA100" s="106">
        <v>42795</v>
      </c>
      <c r="AB100" s="100"/>
      <c r="AC100" s="107"/>
      <c r="AD100" s="107"/>
      <c r="AE100" s="100" t="s">
        <v>32</v>
      </c>
      <c r="AF100" s="100" t="s">
        <v>32</v>
      </c>
      <c r="AG100" s="107"/>
      <c r="AH100" s="107"/>
      <c r="AI100" s="107"/>
    </row>
    <row r="101" spans="1:35" ht="56" x14ac:dyDescent="0.2">
      <c r="A101" s="10" t="s">
        <v>416</v>
      </c>
      <c r="B101" s="10" t="s">
        <v>421</v>
      </c>
      <c r="C101" s="11">
        <v>18</v>
      </c>
      <c r="D101" s="12" t="s">
        <v>50</v>
      </c>
      <c r="E101" s="12" t="s">
        <v>34</v>
      </c>
      <c r="F101" s="12" t="s">
        <v>259</v>
      </c>
      <c r="G101" s="12" t="s">
        <v>199</v>
      </c>
      <c r="H101" s="12" t="s">
        <v>422</v>
      </c>
      <c r="I101" s="91">
        <f t="shared" si="7"/>
        <v>0</v>
      </c>
      <c r="J101" s="12" t="s">
        <v>423</v>
      </c>
      <c r="K101" s="17">
        <v>1</v>
      </c>
      <c r="L101" s="17">
        <v>0</v>
      </c>
      <c r="M101" s="12" t="s">
        <v>347</v>
      </c>
      <c r="N101" s="12" t="s">
        <v>424</v>
      </c>
      <c r="O101" s="92" t="s">
        <v>46</v>
      </c>
      <c r="P101" s="14">
        <v>2007</v>
      </c>
      <c r="Q101" s="15">
        <v>41665</v>
      </c>
      <c r="R101" s="11">
        <f t="shared" si="8"/>
        <v>2014</v>
      </c>
      <c r="S101" s="11">
        <f t="shared" si="9"/>
        <v>7</v>
      </c>
      <c r="T101" s="12" t="s">
        <v>57</v>
      </c>
      <c r="U101" s="17">
        <f t="shared" si="10"/>
        <v>0</v>
      </c>
      <c r="V101" s="17">
        <f t="shared" si="11"/>
        <v>0</v>
      </c>
      <c r="W101" s="17">
        <f t="shared" si="12"/>
        <v>0</v>
      </c>
      <c r="X101" s="17">
        <f t="shared" si="13"/>
        <v>0</v>
      </c>
      <c r="Y101" s="93">
        <v>40</v>
      </c>
      <c r="Z101" s="94" t="s">
        <v>295</v>
      </c>
      <c r="AA101" s="16">
        <v>41710</v>
      </c>
      <c r="AB101" s="17"/>
      <c r="AC101" s="13"/>
      <c r="AD101" s="13"/>
      <c r="AE101" s="100" t="s">
        <v>32</v>
      </c>
      <c r="AF101" s="100" t="s">
        <v>32</v>
      </c>
      <c r="AG101" s="13"/>
      <c r="AH101" s="13"/>
      <c r="AI101" s="13"/>
    </row>
    <row r="102" spans="1:35" ht="14" x14ac:dyDescent="0.2">
      <c r="A102" s="95" t="s">
        <v>425</v>
      </c>
      <c r="B102" s="95" t="s">
        <v>426</v>
      </c>
      <c r="C102" s="97">
        <v>32</v>
      </c>
      <c r="D102" s="98" t="s">
        <v>50</v>
      </c>
      <c r="E102" s="98" t="s">
        <v>19</v>
      </c>
      <c r="F102" s="98" t="s">
        <v>97</v>
      </c>
      <c r="G102" s="98" t="s">
        <v>129</v>
      </c>
      <c r="H102" s="98" t="s">
        <v>351</v>
      </c>
      <c r="I102" s="99">
        <f t="shared" si="7"/>
        <v>0</v>
      </c>
      <c r="J102" s="98" t="s">
        <v>54</v>
      </c>
      <c r="K102" s="100">
        <v>1</v>
      </c>
      <c r="L102" s="100">
        <v>1</v>
      </c>
      <c r="M102" s="98" t="s">
        <v>24</v>
      </c>
      <c r="N102" s="98" t="s">
        <v>141</v>
      </c>
      <c r="O102" s="101" t="s">
        <v>106</v>
      </c>
      <c r="P102" s="102">
        <v>1995</v>
      </c>
      <c r="Q102" s="103">
        <v>38050</v>
      </c>
      <c r="R102" s="97">
        <f t="shared" si="8"/>
        <v>2004</v>
      </c>
      <c r="S102" s="97">
        <f t="shared" si="9"/>
        <v>9</v>
      </c>
      <c r="T102" s="98" t="s">
        <v>45</v>
      </c>
      <c r="U102" s="100">
        <f t="shared" si="10"/>
        <v>0</v>
      </c>
      <c r="V102" s="100">
        <f t="shared" si="11"/>
        <v>0</v>
      </c>
      <c r="W102" s="100">
        <f t="shared" si="12"/>
        <v>0</v>
      </c>
      <c r="X102" s="100">
        <f t="shared" si="13"/>
        <v>1</v>
      </c>
      <c r="Y102" s="104" t="s">
        <v>94</v>
      </c>
      <c r="Z102" s="105" t="s">
        <v>427</v>
      </c>
      <c r="AA102" s="106">
        <v>40784</v>
      </c>
      <c r="AB102" s="100"/>
      <c r="AC102" s="107"/>
      <c r="AD102" s="107"/>
      <c r="AE102" s="100" t="s">
        <v>31</v>
      </c>
      <c r="AF102" s="100" t="s">
        <v>31</v>
      </c>
      <c r="AG102" s="107" t="s">
        <v>823</v>
      </c>
      <c r="AH102" s="107">
        <v>61</v>
      </c>
      <c r="AI102" s="107"/>
    </row>
    <row r="103" spans="1:35" ht="14" x14ac:dyDescent="0.2">
      <c r="A103" s="18" t="s">
        <v>425</v>
      </c>
      <c r="B103" s="18" t="s">
        <v>1003</v>
      </c>
      <c r="C103" s="14">
        <v>19</v>
      </c>
      <c r="D103" s="12" t="s">
        <v>50</v>
      </c>
      <c r="E103" s="12" t="s">
        <v>19</v>
      </c>
      <c r="F103" s="12"/>
      <c r="G103" s="12" t="s">
        <v>199</v>
      </c>
      <c r="H103" s="12" t="s">
        <v>993</v>
      </c>
      <c r="I103" s="91">
        <f t="shared" si="7"/>
        <v>0</v>
      </c>
      <c r="J103" s="12" t="s">
        <v>62</v>
      </c>
      <c r="K103" s="17">
        <v>1</v>
      </c>
      <c r="L103" s="17">
        <v>0</v>
      </c>
      <c r="M103" s="12" t="s">
        <v>24</v>
      </c>
      <c r="N103" s="12">
        <v>0</v>
      </c>
      <c r="O103" s="92" t="s">
        <v>64</v>
      </c>
      <c r="P103" s="14" t="s">
        <v>65</v>
      </c>
      <c r="Q103" s="15">
        <v>42558</v>
      </c>
      <c r="R103" s="11">
        <f t="shared" si="8"/>
        <v>2016</v>
      </c>
      <c r="S103" s="11">
        <f t="shared" si="9"/>
        <v>17</v>
      </c>
      <c r="T103" s="12" t="s">
        <v>319</v>
      </c>
      <c r="U103" s="17">
        <f t="shared" si="10"/>
        <v>0</v>
      </c>
      <c r="V103" s="17">
        <f t="shared" si="11"/>
        <v>0</v>
      </c>
      <c r="W103" s="17">
        <f t="shared" si="12"/>
        <v>0</v>
      </c>
      <c r="X103" s="17">
        <f t="shared" si="13"/>
        <v>1</v>
      </c>
      <c r="Y103" s="93" t="s">
        <v>94</v>
      </c>
      <c r="Z103" s="94" t="s">
        <v>579</v>
      </c>
      <c r="AA103" s="16">
        <v>42563</v>
      </c>
      <c r="AB103" s="17"/>
      <c r="AC103" s="13"/>
      <c r="AD103" s="13"/>
      <c r="AE103" s="100" t="s">
        <v>32</v>
      </c>
      <c r="AF103" s="100" t="s">
        <v>32</v>
      </c>
      <c r="AG103" s="13"/>
      <c r="AH103" s="13"/>
      <c r="AI103" s="13"/>
    </row>
    <row r="104" spans="1:35" ht="14" x14ac:dyDescent="0.2">
      <c r="A104" s="95" t="s">
        <v>425</v>
      </c>
      <c r="B104" s="95" t="s">
        <v>428</v>
      </c>
      <c r="C104" s="97">
        <v>30</v>
      </c>
      <c r="D104" s="98" t="s">
        <v>50</v>
      </c>
      <c r="E104" s="98" t="s">
        <v>19</v>
      </c>
      <c r="F104" s="98" t="s">
        <v>124</v>
      </c>
      <c r="G104" s="98" t="s">
        <v>21</v>
      </c>
      <c r="H104" s="98" t="s">
        <v>22</v>
      </c>
      <c r="I104" s="99">
        <f t="shared" si="7"/>
        <v>0</v>
      </c>
      <c r="J104" s="98" t="s">
        <v>54</v>
      </c>
      <c r="K104" s="100">
        <v>1</v>
      </c>
      <c r="L104" s="100">
        <v>0</v>
      </c>
      <c r="M104" s="98" t="s">
        <v>24</v>
      </c>
      <c r="N104" s="98"/>
      <c r="O104" s="101" t="s">
        <v>81</v>
      </c>
      <c r="P104" s="102">
        <v>1983</v>
      </c>
      <c r="Q104" s="103">
        <v>32622</v>
      </c>
      <c r="R104" s="97">
        <f t="shared" si="8"/>
        <v>1989</v>
      </c>
      <c r="S104" s="97">
        <f t="shared" si="9"/>
        <v>6</v>
      </c>
      <c r="T104" s="98" t="s">
        <v>38</v>
      </c>
      <c r="U104" s="100">
        <f t="shared" si="10"/>
        <v>0</v>
      </c>
      <c r="V104" s="100">
        <f t="shared" si="11"/>
        <v>1</v>
      </c>
      <c r="W104" s="100">
        <f t="shared" si="12"/>
        <v>0</v>
      </c>
      <c r="X104" s="100">
        <f t="shared" si="13"/>
        <v>0</v>
      </c>
      <c r="Y104" s="104" t="s">
        <v>94</v>
      </c>
      <c r="Z104" s="105" t="s">
        <v>29</v>
      </c>
      <c r="AA104" s="106">
        <v>41412</v>
      </c>
      <c r="AB104" s="100"/>
      <c r="AC104" s="107"/>
      <c r="AD104" s="107"/>
      <c r="AE104" s="100" t="s">
        <v>32</v>
      </c>
      <c r="AF104" s="100" t="s">
        <v>32</v>
      </c>
      <c r="AG104" s="107"/>
      <c r="AH104" s="107"/>
      <c r="AI104" s="107"/>
    </row>
    <row r="105" spans="1:35" ht="70" x14ac:dyDescent="0.2">
      <c r="A105" s="10" t="s">
        <v>425</v>
      </c>
      <c r="B105" s="10" t="s">
        <v>429</v>
      </c>
      <c r="C105" s="11">
        <v>34</v>
      </c>
      <c r="D105" s="12" t="s">
        <v>50</v>
      </c>
      <c r="E105" s="12" t="s">
        <v>19</v>
      </c>
      <c r="F105" s="12" t="s">
        <v>124</v>
      </c>
      <c r="G105" s="12" t="s">
        <v>21</v>
      </c>
      <c r="H105" s="12" t="s">
        <v>22</v>
      </c>
      <c r="I105" s="91">
        <f t="shared" si="7"/>
        <v>0</v>
      </c>
      <c r="J105" s="12" t="s">
        <v>54</v>
      </c>
      <c r="K105" s="17">
        <v>1</v>
      </c>
      <c r="L105" s="17">
        <v>1</v>
      </c>
      <c r="M105" s="12" t="s">
        <v>24</v>
      </c>
      <c r="N105" s="12" t="s">
        <v>141</v>
      </c>
      <c r="O105" s="92" t="s">
        <v>92</v>
      </c>
      <c r="P105" s="14">
        <v>1989</v>
      </c>
      <c r="Q105" s="15">
        <v>36297</v>
      </c>
      <c r="R105" s="11">
        <f t="shared" si="8"/>
        <v>1999</v>
      </c>
      <c r="S105" s="11">
        <f t="shared" si="9"/>
        <v>10</v>
      </c>
      <c r="T105" s="12" t="s">
        <v>65</v>
      </c>
      <c r="U105" s="17">
        <f t="shared" si="10"/>
        <v>1</v>
      </c>
      <c r="V105" s="17">
        <f t="shared" si="11"/>
        <v>0</v>
      </c>
      <c r="W105" s="17">
        <f t="shared" si="12"/>
        <v>0</v>
      </c>
      <c r="X105" s="17">
        <f t="shared" si="13"/>
        <v>0</v>
      </c>
      <c r="Y105" s="93" t="s">
        <v>178</v>
      </c>
      <c r="Z105" s="94" t="s">
        <v>178</v>
      </c>
      <c r="AA105" s="16">
        <v>40784</v>
      </c>
      <c r="AB105" s="17"/>
      <c r="AC105" s="13"/>
      <c r="AD105" s="111" t="s">
        <v>31</v>
      </c>
      <c r="AE105" s="100" t="s">
        <v>31</v>
      </c>
      <c r="AF105" s="100" t="s">
        <v>31</v>
      </c>
      <c r="AG105" s="13" t="s">
        <v>879</v>
      </c>
      <c r="AH105" s="13">
        <v>80</v>
      </c>
      <c r="AI105" s="13"/>
    </row>
    <row r="106" spans="1:35" ht="28" x14ac:dyDescent="0.2">
      <c r="A106" s="95" t="s">
        <v>430</v>
      </c>
      <c r="B106" s="95" t="s">
        <v>431</v>
      </c>
      <c r="C106" s="97">
        <v>20</v>
      </c>
      <c r="D106" s="98" t="s">
        <v>50</v>
      </c>
      <c r="E106" s="98" t="s">
        <v>19</v>
      </c>
      <c r="F106" s="98" t="s">
        <v>97</v>
      </c>
      <c r="G106" s="98" t="s">
        <v>170</v>
      </c>
      <c r="H106" s="98" t="s">
        <v>402</v>
      </c>
      <c r="I106" s="99">
        <f t="shared" si="7"/>
        <v>1</v>
      </c>
      <c r="J106" s="98" t="s">
        <v>140</v>
      </c>
      <c r="K106" s="100">
        <v>1</v>
      </c>
      <c r="L106" s="100">
        <v>0</v>
      </c>
      <c r="M106" s="98" t="s">
        <v>24</v>
      </c>
      <c r="N106" s="98" t="s">
        <v>151</v>
      </c>
      <c r="O106" s="101" t="s">
        <v>75</v>
      </c>
      <c r="P106" s="102">
        <v>2001</v>
      </c>
      <c r="Q106" s="103">
        <v>40809</v>
      </c>
      <c r="R106" s="97">
        <f t="shared" si="8"/>
        <v>2011</v>
      </c>
      <c r="S106" s="97">
        <f t="shared" si="9"/>
        <v>10</v>
      </c>
      <c r="T106" s="98" t="s">
        <v>184</v>
      </c>
      <c r="U106" s="100">
        <f t="shared" si="10"/>
        <v>0</v>
      </c>
      <c r="V106" s="100">
        <f t="shared" si="11"/>
        <v>0</v>
      </c>
      <c r="W106" s="100">
        <f t="shared" si="12"/>
        <v>0</v>
      </c>
      <c r="X106" s="100">
        <f t="shared" si="13"/>
        <v>0</v>
      </c>
      <c r="Y106" s="104">
        <v>15</v>
      </c>
      <c r="Z106" s="105" t="s">
        <v>432</v>
      </c>
      <c r="AA106" s="106">
        <v>40828</v>
      </c>
      <c r="AB106" s="100"/>
      <c r="AC106" s="107"/>
      <c r="AD106" s="107"/>
      <c r="AE106" s="100" t="s">
        <v>32</v>
      </c>
      <c r="AF106" s="100" t="s">
        <v>32</v>
      </c>
      <c r="AG106" s="107"/>
      <c r="AH106" s="107"/>
      <c r="AI106" s="107"/>
    </row>
    <row r="107" spans="1:35" ht="14" x14ac:dyDescent="0.2">
      <c r="A107" s="10" t="s">
        <v>433</v>
      </c>
      <c r="B107" s="10" t="s">
        <v>434</v>
      </c>
      <c r="C107" s="11">
        <v>37</v>
      </c>
      <c r="D107" s="12" t="s">
        <v>18</v>
      </c>
      <c r="E107" s="12" t="s">
        <v>19</v>
      </c>
      <c r="F107" s="12" t="s">
        <v>61</v>
      </c>
      <c r="G107" s="12" t="s">
        <v>111</v>
      </c>
      <c r="H107" s="12" t="s">
        <v>435</v>
      </c>
      <c r="I107" s="91">
        <f t="shared" si="7"/>
        <v>1</v>
      </c>
      <c r="J107" s="12" t="s">
        <v>201</v>
      </c>
      <c r="K107" s="17">
        <v>1</v>
      </c>
      <c r="L107" s="17">
        <v>0</v>
      </c>
      <c r="M107" s="12" t="s">
        <v>24</v>
      </c>
      <c r="N107" s="12"/>
      <c r="O107" s="92" t="s">
        <v>163</v>
      </c>
      <c r="P107" s="14">
        <v>1990</v>
      </c>
      <c r="Q107" s="15">
        <v>33977</v>
      </c>
      <c r="R107" s="11">
        <f t="shared" si="8"/>
        <v>1993</v>
      </c>
      <c r="S107" s="11">
        <f t="shared" si="9"/>
        <v>3</v>
      </c>
      <c r="T107" s="12" t="s">
        <v>39</v>
      </c>
      <c r="U107" s="17">
        <f t="shared" si="10"/>
        <v>0</v>
      </c>
      <c r="V107" s="17">
        <f t="shared" si="11"/>
        <v>0</v>
      </c>
      <c r="W107" s="17">
        <f t="shared" si="12"/>
        <v>0</v>
      </c>
      <c r="X107" s="17">
        <f t="shared" si="13"/>
        <v>0</v>
      </c>
      <c r="Y107" s="93">
        <v>20</v>
      </c>
      <c r="Z107" s="94" t="s">
        <v>329</v>
      </c>
      <c r="AA107" s="16">
        <v>40784</v>
      </c>
      <c r="AB107" s="17"/>
      <c r="AC107" s="13"/>
      <c r="AD107" s="13"/>
      <c r="AE107" s="100" t="s">
        <v>31</v>
      </c>
      <c r="AF107" s="100" t="s">
        <v>31</v>
      </c>
      <c r="AG107" s="13" t="s">
        <v>842</v>
      </c>
      <c r="AH107" s="13">
        <v>60</v>
      </c>
      <c r="AI107" s="13"/>
    </row>
    <row r="108" spans="1:35" ht="28" x14ac:dyDescent="0.2">
      <c r="A108" s="95" t="s">
        <v>436</v>
      </c>
      <c r="B108" s="95" t="s">
        <v>429</v>
      </c>
      <c r="C108" s="97">
        <v>22</v>
      </c>
      <c r="D108" s="98" t="s">
        <v>50</v>
      </c>
      <c r="E108" s="98" t="s">
        <v>19</v>
      </c>
      <c r="F108" s="98" t="s">
        <v>61</v>
      </c>
      <c r="G108" s="98" t="s">
        <v>21</v>
      </c>
      <c r="H108" s="98" t="s">
        <v>22</v>
      </c>
      <c r="I108" s="99">
        <f t="shared" si="7"/>
        <v>0</v>
      </c>
      <c r="J108" s="98" t="s">
        <v>437</v>
      </c>
      <c r="K108" s="100">
        <v>1</v>
      </c>
      <c r="L108" s="100">
        <v>0</v>
      </c>
      <c r="M108" s="98" t="s">
        <v>24</v>
      </c>
      <c r="N108" s="98"/>
      <c r="O108" s="101" t="s">
        <v>147</v>
      </c>
      <c r="P108" s="102">
        <v>1990</v>
      </c>
      <c r="Q108" s="103">
        <v>40001</v>
      </c>
      <c r="R108" s="97">
        <f t="shared" si="8"/>
        <v>2009</v>
      </c>
      <c r="S108" s="97">
        <f t="shared" si="9"/>
        <v>19</v>
      </c>
      <c r="T108" s="98" t="s">
        <v>187</v>
      </c>
      <c r="U108" s="100">
        <f t="shared" si="10"/>
        <v>1</v>
      </c>
      <c r="V108" s="100">
        <f t="shared" si="11"/>
        <v>0</v>
      </c>
      <c r="W108" s="100">
        <f t="shared" si="12"/>
        <v>0</v>
      </c>
      <c r="X108" s="100">
        <f t="shared" si="13"/>
        <v>0</v>
      </c>
      <c r="Y108" s="104" t="s">
        <v>178</v>
      </c>
      <c r="Z108" s="105" t="s">
        <v>178</v>
      </c>
      <c r="AA108" s="106">
        <v>40784</v>
      </c>
      <c r="AB108" s="100"/>
      <c r="AC108" s="107"/>
      <c r="AD108" s="107"/>
      <c r="AE108" s="100" t="s">
        <v>32</v>
      </c>
      <c r="AF108" s="100" t="s">
        <v>32</v>
      </c>
      <c r="AG108" s="107"/>
      <c r="AH108" s="107"/>
      <c r="AI108" s="107"/>
    </row>
    <row r="109" spans="1:35" ht="14" x14ac:dyDescent="0.2">
      <c r="A109" s="10" t="s">
        <v>438</v>
      </c>
      <c r="B109" s="10" t="s">
        <v>183</v>
      </c>
      <c r="C109" s="11">
        <v>15</v>
      </c>
      <c r="D109" s="12" t="s">
        <v>50</v>
      </c>
      <c r="E109" s="12" t="s">
        <v>19</v>
      </c>
      <c r="F109" s="12" t="s">
        <v>35</v>
      </c>
      <c r="G109" s="12" t="s">
        <v>21</v>
      </c>
      <c r="H109" s="12" t="s">
        <v>22</v>
      </c>
      <c r="I109" s="91">
        <f t="shared" si="7"/>
        <v>0</v>
      </c>
      <c r="J109" s="12" t="s">
        <v>54</v>
      </c>
      <c r="K109" s="17">
        <v>1</v>
      </c>
      <c r="L109" s="17">
        <v>0</v>
      </c>
      <c r="M109" s="12" t="s">
        <v>24</v>
      </c>
      <c r="N109" s="12" t="s">
        <v>74</v>
      </c>
      <c r="O109" s="92" t="s">
        <v>64</v>
      </c>
      <c r="P109" s="14">
        <v>1999</v>
      </c>
      <c r="Q109" s="15">
        <v>37336</v>
      </c>
      <c r="R109" s="11">
        <f t="shared" si="8"/>
        <v>2002</v>
      </c>
      <c r="S109" s="11">
        <f t="shared" si="9"/>
        <v>3</v>
      </c>
      <c r="T109" s="12" t="s">
        <v>66</v>
      </c>
      <c r="U109" s="17">
        <f t="shared" si="10"/>
        <v>0</v>
      </c>
      <c r="V109" s="17">
        <f t="shared" si="11"/>
        <v>0</v>
      </c>
      <c r="W109" s="17">
        <f t="shared" si="12"/>
        <v>0</v>
      </c>
      <c r="X109" s="17">
        <f t="shared" si="13"/>
        <v>0</v>
      </c>
      <c r="Y109" s="93">
        <v>35</v>
      </c>
      <c r="Z109" s="94" t="s">
        <v>174</v>
      </c>
      <c r="AA109" s="16">
        <v>40784</v>
      </c>
      <c r="AB109" s="17"/>
      <c r="AC109" s="13"/>
      <c r="AD109" s="13"/>
      <c r="AE109" s="100" t="s">
        <v>32</v>
      </c>
      <c r="AF109" s="100" t="s">
        <v>32</v>
      </c>
      <c r="AG109" s="13"/>
      <c r="AH109" s="13"/>
      <c r="AI109" s="13"/>
    </row>
    <row r="110" spans="1:35" ht="42" x14ac:dyDescent="0.2">
      <c r="A110" s="95" t="s">
        <v>439</v>
      </c>
      <c r="B110" s="95" t="s">
        <v>91</v>
      </c>
      <c r="C110" s="97">
        <v>18</v>
      </c>
      <c r="D110" s="98" t="s">
        <v>18</v>
      </c>
      <c r="E110" s="98" t="s">
        <v>19</v>
      </c>
      <c r="F110" s="98" t="s">
        <v>51</v>
      </c>
      <c r="G110" s="98" t="s">
        <v>21</v>
      </c>
      <c r="H110" s="98" t="s">
        <v>22</v>
      </c>
      <c r="I110" s="99">
        <f t="shared" si="7"/>
        <v>0</v>
      </c>
      <c r="J110" s="98" t="s">
        <v>440</v>
      </c>
      <c r="K110" s="100">
        <v>1</v>
      </c>
      <c r="L110" s="100">
        <v>0</v>
      </c>
      <c r="M110" s="98" t="s">
        <v>24</v>
      </c>
      <c r="N110" s="98" t="s">
        <v>100</v>
      </c>
      <c r="O110" s="101" t="s">
        <v>26</v>
      </c>
      <c r="P110" s="102">
        <v>1989</v>
      </c>
      <c r="Q110" s="103">
        <v>41059</v>
      </c>
      <c r="R110" s="97">
        <f t="shared" si="8"/>
        <v>2012</v>
      </c>
      <c r="S110" s="97">
        <f t="shared" si="9"/>
        <v>23</v>
      </c>
      <c r="T110" s="98" t="s">
        <v>82</v>
      </c>
      <c r="U110" s="100">
        <f t="shared" si="10"/>
        <v>0</v>
      </c>
      <c r="V110" s="100">
        <f t="shared" si="11"/>
        <v>0</v>
      </c>
      <c r="W110" s="100">
        <f t="shared" si="12"/>
        <v>1</v>
      </c>
      <c r="X110" s="100">
        <f t="shared" si="13"/>
        <v>0</v>
      </c>
      <c r="Y110" s="104" t="s">
        <v>94</v>
      </c>
      <c r="Z110" s="105" t="s">
        <v>94</v>
      </c>
      <c r="AA110" s="106">
        <v>41060</v>
      </c>
      <c r="AB110" s="100"/>
      <c r="AC110" s="107"/>
      <c r="AD110" s="107"/>
      <c r="AE110" s="100" t="s">
        <v>32</v>
      </c>
      <c r="AF110" s="100" t="s">
        <v>32</v>
      </c>
      <c r="AG110" s="107"/>
      <c r="AH110" s="107"/>
      <c r="AI110" s="107"/>
    </row>
    <row r="111" spans="1:35" ht="28" x14ac:dyDescent="0.2">
      <c r="A111" s="10" t="s">
        <v>441</v>
      </c>
      <c r="B111" s="10" t="s">
        <v>258</v>
      </c>
      <c r="C111" s="11">
        <v>19</v>
      </c>
      <c r="D111" s="12" t="s">
        <v>18</v>
      </c>
      <c r="E111" s="12" t="s">
        <v>19</v>
      </c>
      <c r="F111" s="12" t="s">
        <v>61</v>
      </c>
      <c r="G111" s="12" t="s">
        <v>199</v>
      </c>
      <c r="H111" s="12" t="s">
        <v>442</v>
      </c>
      <c r="I111" s="91">
        <f t="shared" si="7"/>
        <v>0</v>
      </c>
      <c r="J111" s="12" t="s">
        <v>437</v>
      </c>
      <c r="K111" s="17">
        <v>1</v>
      </c>
      <c r="L111" s="17">
        <v>1</v>
      </c>
      <c r="M111" s="12" t="s">
        <v>24</v>
      </c>
      <c r="N111" s="12" t="s">
        <v>141</v>
      </c>
      <c r="O111" s="92" t="s">
        <v>26</v>
      </c>
      <c r="P111" s="14">
        <v>1986</v>
      </c>
      <c r="Q111" s="15">
        <v>37783</v>
      </c>
      <c r="R111" s="11">
        <f t="shared" si="8"/>
        <v>2003</v>
      </c>
      <c r="S111" s="11">
        <f t="shared" si="9"/>
        <v>17</v>
      </c>
      <c r="T111" s="12" t="s">
        <v>46</v>
      </c>
      <c r="U111" s="17">
        <f t="shared" si="10"/>
        <v>0</v>
      </c>
      <c r="V111" s="17">
        <f t="shared" si="11"/>
        <v>0</v>
      </c>
      <c r="W111" s="17">
        <f t="shared" si="12"/>
        <v>0</v>
      </c>
      <c r="X111" s="17">
        <f t="shared" si="13"/>
        <v>0</v>
      </c>
      <c r="Y111" s="93">
        <v>33.33</v>
      </c>
      <c r="Z111" s="94" t="s">
        <v>889</v>
      </c>
      <c r="AA111" s="16">
        <v>40784</v>
      </c>
      <c r="AB111" s="17"/>
      <c r="AC111" s="13"/>
      <c r="AD111" s="13"/>
      <c r="AE111" s="100" t="s">
        <v>32</v>
      </c>
      <c r="AF111" s="100" t="s">
        <v>32</v>
      </c>
      <c r="AG111" s="13"/>
      <c r="AH111" s="13"/>
      <c r="AI111" s="13"/>
    </row>
    <row r="112" spans="1:35" ht="14" x14ac:dyDescent="0.2">
      <c r="A112" s="96" t="s">
        <v>1004</v>
      </c>
      <c r="B112" s="96" t="s">
        <v>635</v>
      </c>
      <c r="C112" s="102">
        <v>39</v>
      </c>
      <c r="D112" s="98" t="s">
        <v>18</v>
      </c>
      <c r="E112" s="98" t="s">
        <v>19</v>
      </c>
      <c r="F112" s="98"/>
      <c r="G112" s="98" t="s">
        <v>487</v>
      </c>
      <c r="H112" s="98" t="s">
        <v>1005</v>
      </c>
      <c r="I112" s="99">
        <f t="shared" si="7"/>
        <v>0</v>
      </c>
      <c r="J112" s="98" t="s">
        <v>54</v>
      </c>
      <c r="K112" s="100">
        <v>1</v>
      </c>
      <c r="L112" s="100">
        <v>0</v>
      </c>
      <c r="M112" s="98" t="s">
        <v>120</v>
      </c>
      <c r="N112" s="98" t="s">
        <v>87</v>
      </c>
      <c r="O112" s="101" t="s">
        <v>107</v>
      </c>
      <c r="P112" s="102" t="s">
        <v>134</v>
      </c>
      <c r="Q112" s="103">
        <v>38973</v>
      </c>
      <c r="R112" s="97">
        <f t="shared" si="8"/>
        <v>2006</v>
      </c>
      <c r="S112" s="97">
        <f t="shared" si="9"/>
        <v>10</v>
      </c>
      <c r="T112" s="98" t="s">
        <v>999</v>
      </c>
      <c r="U112" s="100">
        <f t="shared" si="10"/>
        <v>0</v>
      </c>
      <c r="V112" s="100">
        <f t="shared" si="11"/>
        <v>0</v>
      </c>
      <c r="W112" s="100">
        <f t="shared" si="12"/>
        <v>0</v>
      </c>
      <c r="X112" s="100">
        <f t="shared" si="13"/>
        <v>0</v>
      </c>
      <c r="Y112" s="104">
        <v>10</v>
      </c>
      <c r="Z112" s="105" t="s">
        <v>1006</v>
      </c>
      <c r="AA112" s="106">
        <v>42871</v>
      </c>
      <c r="AB112" s="100"/>
      <c r="AC112" s="107"/>
      <c r="AD112" s="107"/>
      <c r="AE112" s="100" t="s">
        <v>32</v>
      </c>
      <c r="AF112" s="100" t="s">
        <v>32</v>
      </c>
      <c r="AG112" s="107"/>
      <c r="AH112" s="107"/>
      <c r="AI112" s="107"/>
    </row>
    <row r="113" spans="1:35" ht="14" x14ac:dyDescent="0.2">
      <c r="A113" s="10" t="s">
        <v>443</v>
      </c>
      <c r="B113" s="10" t="s">
        <v>444</v>
      </c>
      <c r="C113" s="11">
        <v>24</v>
      </c>
      <c r="D113" s="12" t="s">
        <v>18</v>
      </c>
      <c r="E113" s="12" t="s">
        <v>34</v>
      </c>
      <c r="F113" s="12" t="s">
        <v>124</v>
      </c>
      <c r="G113" s="12" t="s">
        <v>445</v>
      </c>
      <c r="H113" s="12" t="s">
        <v>446</v>
      </c>
      <c r="I113" s="91">
        <f t="shared" si="7"/>
        <v>0</v>
      </c>
      <c r="J113" s="12" t="s">
        <v>339</v>
      </c>
      <c r="K113" s="17">
        <v>1</v>
      </c>
      <c r="L113" s="17">
        <v>0</v>
      </c>
      <c r="M113" s="12" t="s">
        <v>24</v>
      </c>
      <c r="N113" s="12" t="s">
        <v>74</v>
      </c>
      <c r="O113" s="92" t="s">
        <v>173</v>
      </c>
      <c r="P113" s="14">
        <v>1997</v>
      </c>
      <c r="Q113" s="15">
        <v>38732</v>
      </c>
      <c r="R113" s="11">
        <f t="shared" si="8"/>
        <v>2006</v>
      </c>
      <c r="S113" s="11">
        <f t="shared" si="9"/>
        <v>9</v>
      </c>
      <c r="T113" s="12" t="s">
        <v>47</v>
      </c>
      <c r="U113" s="17">
        <f t="shared" si="10"/>
        <v>0</v>
      </c>
      <c r="V113" s="17">
        <f t="shared" si="11"/>
        <v>0</v>
      </c>
      <c r="W113" s="17">
        <f t="shared" si="12"/>
        <v>1</v>
      </c>
      <c r="X113" s="17">
        <f t="shared" si="13"/>
        <v>0</v>
      </c>
      <c r="Y113" s="93" t="s">
        <v>94</v>
      </c>
      <c r="Z113" s="94" t="s">
        <v>94</v>
      </c>
      <c r="AA113" s="16">
        <v>40784</v>
      </c>
      <c r="AB113" s="17"/>
      <c r="AC113" s="13"/>
      <c r="AD113" s="13"/>
      <c r="AE113" s="100" t="s">
        <v>32</v>
      </c>
      <c r="AF113" s="100" t="s">
        <v>32</v>
      </c>
      <c r="AG113" s="13"/>
      <c r="AH113" s="13"/>
      <c r="AI113" s="13"/>
    </row>
    <row r="114" spans="1:35" ht="28" x14ac:dyDescent="0.2">
      <c r="A114" s="95" t="s">
        <v>447</v>
      </c>
      <c r="B114" s="95" t="s">
        <v>448</v>
      </c>
      <c r="C114" s="97">
        <v>28</v>
      </c>
      <c r="D114" s="98" t="s">
        <v>18</v>
      </c>
      <c r="E114" s="98" t="s">
        <v>19</v>
      </c>
      <c r="F114" s="98" t="s">
        <v>124</v>
      </c>
      <c r="G114" s="98" t="s">
        <v>199</v>
      </c>
      <c r="H114" s="98" t="s">
        <v>392</v>
      </c>
      <c r="I114" s="99">
        <f t="shared" si="7"/>
        <v>0</v>
      </c>
      <c r="J114" s="98" t="s">
        <v>155</v>
      </c>
      <c r="K114" s="100">
        <v>0</v>
      </c>
      <c r="L114" s="100">
        <v>1</v>
      </c>
      <c r="M114" s="98" t="s">
        <v>131</v>
      </c>
      <c r="N114" s="98"/>
      <c r="O114" s="101" t="s">
        <v>67</v>
      </c>
      <c r="P114" s="102">
        <v>2004</v>
      </c>
      <c r="Q114" s="103">
        <v>39275</v>
      </c>
      <c r="R114" s="97">
        <f t="shared" si="8"/>
        <v>2007</v>
      </c>
      <c r="S114" s="97">
        <f t="shared" si="9"/>
        <v>3</v>
      </c>
      <c r="T114" s="98" t="s">
        <v>89</v>
      </c>
      <c r="U114" s="100">
        <f t="shared" si="10"/>
        <v>0</v>
      </c>
      <c r="V114" s="100">
        <f t="shared" si="11"/>
        <v>0</v>
      </c>
      <c r="W114" s="100">
        <f t="shared" si="12"/>
        <v>0</v>
      </c>
      <c r="X114" s="100">
        <f t="shared" si="13"/>
        <v>0</v>
      </c>
      <c r="Y114" s="104">
        <v>8</v>
      </c>
      <c r="Z114" s="105" t="s">
        <v>409</v>
      </c>
      <c r="AA114" s="106">
        <v>40784</v>
      </c>
      <c r="AB114" s="100"/>
      <c r="AC114" s="107"/>
      <c r="AD114" s="107"/>
      <c r="AE114" s="100" t="s">
        <v>31</v>
      </c>
      <c r="AF114" s="100" t="s">
        <v>31</v>
      </c>
      <c r="AG114" s="107" t="s">
        <v>868</v>
      </c>
      <c r="AH114" s="107">
        <v>75</v>
      </c>
      <c r="AI114" s="107"/>
    </row>
    <row r="115" spans="1:35" ht="140" x14ac:dyDescent="0.2">
      <c r="A115" s="10" t="s">
        <v>449</v>
      </c>
      <c r="B115" s="10" t="s">
        <v>450</v>
      </c>
      <c r="C115" s="11">
        <v>41</v>
      </c>
      <c r="D115" s="12" t="s">
        <v>18</v>
      </c>
      <c r="E115" s="12" t="s">
        <v>19</v>
      </c>
      <c r="F115" s="12" t="s">
        <v>97</v>
      </c>
      <c r="G115" s="12" t="s">
        <v>418</v>
      </c>
      <c r="H115" s="12" t="s">
        <v>451</v>
      </c>
      <c r="I115" s="91">
        <f t="shared" si="7"/>
        <v>0</v>
      </c>
      <c r="J115" s="12" t="s">
        <v>452</v>
      </c>
      <c r="K115" s="17">
        <v>1</v>
      </c>
      <c r="L115" s="17">
        <v>1</v>
      </c>
      <c r="M115" s="12" t="s">
        <v>24</v>
      </c>
      <c r="N115" s="12" t="s">
        <v>453</v>
      </c>
      <c r="O115" s="92" t="s">
        <v>27</v>
      </c>
      <c r="P115" s="14">
        <v>1992</v>
      </c>
      <c r="Q115" s="15">
        <v>42104</v>
      </c>
      <c r="R115" s="11">
        <f t="shared" si="8"/>
        <v>2015</v>
      </c>
      <c r="S115" s="11">
        <f t="shared" si="9"/>
        <v>23</v>
      </c>
      <c r="T115" s="12" t="s">
        <v>28</v>
      </c>
      <c r="U115" s="17">
        <f t="shared" si="10"/>
        <v>0</v>
      </c>
      <c r="V115" s="17">
        <f t="shared" si="11"/>
        <v>1</v>
      </c>
      <c r="W115" s="17">
        <f t="shared" si="12"/>
        <v>0</v>
      </c>
      <c r="X115" s="17">
        <f t="shared" si="13"/>
        <v>0</v>
      </c>
      <c r="Y115" s="93" t="s">
        <v>94</v>
      </c>
      <c r="Z115" s="94" t="s">
        <v>29</v>
      </c>
      <c r="AA115" s="16">
        <v>42287</v>
      </c>
      <c r="AB115" s="17"/>
      <c r="AC115" s="13"/>
      <c r="AD115" s="13"/>
      <c r="AE115" s="100" t="s">
        <v>31</v>
      </c>
      <c r="AF115" s="100" t="s">
        <v>31</v>
      </c>
      <c r="AG115" s="13" t="s">
        <v>854</v>
      </c>
      <c r="AH115" s="13"/>
      <c r="AI115" s="13"/>
    </row>
    <row r="116" spans="1:35" ht="42" x14ac:dyDescent="0.2">
      <c r="A116" s="96" t="s">
        <v>1007</v>
      </c>
      <c r="B116" s="96" t="s">
        <v>1008</v>
      </c>
      <c r="C116" s="102">
        <v>27</v>
      </c>
      <c r="D116" s="98" t="s">
        <v>18</v>
      </c>
      <c r="E116" s="98" t="s">
        <v>34</v>
      </c>
      <c r="F116" s="98"/>
      <c r="G116" s="98" t="s">
        <v>408</v>
      </c>
      <c r="H116" s="98" t="s">
        <v>1009</v>
      </c>
      <c r="I116" s="99">
        <f t="shared" si="7"/>
        <v>0</v>
      </c>
      <c r="J116" s="98" t="s">
        <v>1010</v>
      </c>
      <c r="K116" s="100">
        <v>1</v>
      </c>
      <c r="L116" s="100">
        <v>0</v>
      </c>
      <c r="M116" s="98" t="s">
        <v>24</v>
      </c>
      <c r="N116" s="98">
        <v>0</v>
      </c>
      <c r="O116" s="101" t="s">
        <v>38</v>
      </c>
      <c r="P116" s="102" t="s">
        <v>163</v>
      </c>
      <c r="Q116" s="103">
        <v>37043</v>
      </c>
      <c r="R116" s="97">
        <f t="shared" si="8"/>
        <v>2001</v>
      </c>
      <c r="S116" s="97">
        <f t="shared" si="9"/>
        <v>11</v>
      </c>
      <c r="T116" s="98" t="s">
        <v>66</v>
      </c>
      <c r="U116" s="100">
        <f t="shared" si="10"/>
        <v>0</v>
      </c>
      <c r="V116" s="100">
        <f t="shared" si="11"/>
        <v>0</v>
      </c>
      <c r="W116" s="100">
        <f t="shared" si="12"/>
        <v>0</v>
      </c>
      <c r="X116" s="100">
        <f t="shared" si="13"/>
        <v>0</v>
      </c>
      <c r="Y116" s="104">
        <v>50</v>
      </c>
      <c r="Z116" s="105" t="s">
        <v>156</v>
      </c>
      <c r="AA116" s="106">
        <v>42564</v>
      </c>
      <c r="AB116" s="100"/>
      <c r="AC116" s="107"/>
      <c r="AD116" s="107"/>
      <c r="AE116" s="100" t="s">
        <v>32</v>
      </c>
      <c r="AF116" s="100" t="s">
        <v>32</v>
      </c>
      <c r="AG116" s="107"/>
      <c r="AH116" s="107"/>
      <c r="AI116" s="107"/>
    </row>
    <row r="117" spans="1:35" ht="42" x14ac:dyDescent="0.2">
      <c r="A117" s="10" t="s">
        <v>454</v>
      </c>
      <c r="B117" s="10" t="s">
        <v>455</v>
      </c>
      <c r="C117" s="11">
        <v>24</v>
      </c>
      <c r="D117" s="12" t="s">
        <v>18</v>
      </c>
      <c r="E117" s="12" t="s">
        <v>19</v>
      </c>
      <c r="F117" s="12" t="s">
        <v>61</v>
      </c>
      <c r="G117" s="12" t="s">
        <v>111</v>
      </c>
      <c r="H117" s="12" t="s">
        <v>33</v>
      </c>
      <c r="I117" s="91">
        <f t="shared" si="7"/>
        <v>0</v>
      </c>
      <c r="J117" s="12" t="s">
        <v>54</v>
      </c>
      <c r="K117" s="17">
        <v>1</v>
      </c>
      <c r="L117" s="17">
        <v>1</v>
      </c>
      <c r="M117" s="12" t="s">
        <v>24</v>
      </c>
      <c r="N117" s="12" t="s">
        <v>456</v>
      </c>
      <c r="O117" s="92" t="s">
        <v>27</v>
      </c>
      <c r="P117" s="14">
        <v>1988</v>
      </c>
      <c r="Q117" s="15">
        <v>37946</v>
      </c>
      <c r="R117" s="11">
        <f t="shared" si="8"/>
        <v>2003</v>
      </c>
      <c r="S117" s="11">
        <f t="shared" si="9"/>
        <v>15</v>
      </c>
      <c r="T117" s="12" t="s">
        <v>45</v>
      </c>
      <c r="U117" s="17">
        <f t="shared" si="10"/>
        <v>0</v>
      </c>
      <c r="V117" s="17">
        <f t="shared" si="11"/>
        <v>0</v>
      </c>
      <c r="W117" s="17">
        <f t="shared" si="12"/>
        <v>1</v>
      </c>
      <c r="X117" s="17">
        <f t="shared" si="13"/>
        <v>0</v>
      </c>
      <c r="Y117" s="93" t="s">
        <v>94</v>
      </c>
      <c r="Z117" s="94" t="s">
        <v>94</v>
      </c>
      <c r="AA117" s="16">
        <v>40784</v>
      </c>
      <c r="AB117" s="17"/>
      <c r="AC117" s="13"/>
      <c r="AD117" s="13"/>
      <c r="AE117" s="100" t="s">
        <v>31</v>
      </c>
      <c r="AF117" s="100" t="s">
        <v>31</v>
      </c>
      <c r="AG117" s="13" t="s">
        <v>808</v>
      </c>
      <c r="AH117" s="13">
        <v>70</v>
      </c>
      <c r="AI117" s="13"/>
    </row>
    <row r="118" spans="1:35" ht="14" x14ac:dyDescent="0.2">
      <c r="A118" s="95" t="s">
        <v>457</v>
      </c>
      <c r="B118" s="95" t="s">
        <v>458</v>
      </c>
      <c r="C118" s="97">
        <v>26</v>
      </c>
      <c r="D118" s="98" t="s">
        <v>18</v>
      </c>
      <c r="E118" s="98" t="s">
        <v>19</v>
      </c>
      <c r="F118" s="98" t="s">
        <v>61</v>
      </c>
      <c r="G118" s="98" t="s">
        <v>21</v>
      </c>
      <c r="H118" s="98" t="s">
        <v>22</v>
      </c>
      <c r="I118" s="99">
        <f t="shared" si="7"/>
        <v>0</v>
      </c>
      <c r="J118" s="98" t="s">
        <v>54</v>
      </c>
      <c r="K118" s="100">
        <v>1</v>
      </c>
      <c r="L118" s="100">
        <v>0</v>
      </c>
      <c r="M118" s="98" t="s">
        <v>24</v>
      </c>
      <c r="N118" s="98"/>
      <c r="O118" s="101" t="s">
        <v>88</v>
      </c>
      <c r="P118" s="102">
        <v>1982</v>
      </c>
      <c r="Q118" s="103">
        <v>31352</v>
      </c>
      <c r="R118" s="97">
        <f t="shared" si="8"/>
        <v>1985</v>
      </c>
      <c r="S118" s="97">
        <f t="shared" si="9"/>
        <v>3</v>
      </c>
      <c r="T118" s="98" t="s">
        <v>106</v>
      </c>
      <c r="U118" s="100">
        <f t="shared" si="10"/>
        <v>0</v>
      </c>
      <c r="V118" s="100">
        <f t="shared" si="11"/>
        <v>0</v>
      </c>
      <c r="W118" s="100">
        <f t="shared" si="12"/>
        <v>0</v>
      </c>
      <c r="X118" s="100">
        <f t="shared" si="13"/>
        <v>0</v>
      </c>
      <c r="Y118" s="104">
        <v>40</v>
      </c>
      <c r="Z118" s="105" t="s">
        <v>295</v>
      </c>
      <c r="AA118" s="106">
        <v>40784</v>
      </c>
      <c r="AB118" s="100"/>
      <c r="AC118" s="107"/>
      <c r="AD118" s="107"/>
      <c r="AE118" s="100" t="s">
        <v>32</v>
      </c>
      <c r="AF118" s="100" t="s">
        <v>32</v>
      </c>
      <c r="AG118" s="107"/>
      <c r="AH118" s="107"/>
      <c r="AI118" s="107"/>
    </row>
    <row r="119" spans="1:35" ht="14" x14ac:dyDescent="0.2">
      <c r="A119" s="10" t="s">
        <v>459</v>
      </c>
      <c r="B119" s="10" t="s">
        <v>460</v>
      </c>
      <c r="C119" s="11">
        <v>34</v>
      </c>
      <c r="D119" s="12" t="s">
        <v>50</v>
      </c>
      <c r="E119" s="12" t="s">
        <v>19</v>
      </c>
      <c r="F119" s="12" t="s">
        <v>124</v>
      </c>
      <c r="G119" s="12" t="s">
        <v>277</v>
      </c>
      <c r="H119" s="12" t="s">
        <v>300</v>
      </c>
      <c r="I119" s="91">
        <f t="shared" si="7"/>
        <v>0</v>
      </c>
      <c r="J119" s="12" t="s">
        <v>252</v>
      </c>
      <c r="K119" s="17">
        <v>1</v>
      </c>
      <c r="L119" s="17">
        <v>1</v>
      </c>
      <c r="M119" s="12" t="s">
        <v>24</v>
      </c>
      <c r="N119" s="12" t="s">
        <v>141</v>
      </c>
      <c r="O119" s="92" t="s">
        <v>26</v>
      </c>
      <c r="P119" s="14">
        <v>1985</v>
      </c>
      <c r="Q119" s="15">
        <v>37494</v>
      </c>
      <c r="R119" s="11">
        <f t="shared" si="8"/>
        <v>2002</v>
      </c>
      <c r="S119" s="11">
        <f t="shared" si="9"/>
        <v>17</v>
      </c>
      <c r="T119" s="12" t="s">
        <v>66</v>
      </c>
      <c r="U119" s="17">
        <f t="shared" si="10"/>
        <v>0</v>
      </c>
      <c r="V119" s="17">
        <f t="shared" si="11"/>
        <v>0</v>
      </c>
      <c r="W119" s="17">
        <f t="shared" si="12"/>
        <v>1</v>
      </c>
      <c r="X119" s="17">
        <f t="shared" si="13"/>
        <v>0</v>
      </c>
      <c r="Y119" s="93" t="s">
        <v>94</v>
      </c>
      <c r="Z119" s="94" t="s">
        <v>94</v>
      </c>
      <c r="AA119" s="16">
        <v>40784</v>
      </c>
      <c r="AB119" s="17" t="s">
        <v>31</v>
      </c>
      <c r="AC119" s="13"/>
      <c r="AD119" s="13"/>
      <c r="AE119" s="100" t="s">
        <v>32</v>
      </c>
      <c r="AF119" s="100" t="s">
        <v>32</v>
      </c>
      <c r="AG119" s="13"/>
      <c r="AH119" s="13"/>
      <c r="AI119" s="13"/>
    </row>
    <row r="120" spans="1:35" ht="28" x14ac:dyDescent="0.2">
      <c r="A120" s="95" t="s">
        <v>461</v>
      </c>
      <c r="B120" s="95" t="s">
        <v>462</v>
      </c>
      <c r="C120" s="97">
        <v>22</v>
      </c>
      <c r="D120" s="98" t="s">
        <v>18</v>
      </c>
      <c r="E120" s="98" t="s">
        <v>19</v>
      </c>
      <c r="F120" s="98" t="s">
        <v>61</v>
      </c>
      <c r="G120" s="98" t="s">
        <v>463</v>
      </c>
      <c r="H120" s="98" t="s">
        <v>464</v>
      </c>
      <c r="I120" s="99">
        <f t="shared" si="7"/>
        <v>0</v>
      </c>
      <c r="J120" s="98"/>
      <c r="K120" s="100">
        <v>0</v>
      </c>
      <c r="L120" s="100">
        <v>1</v>
      </c>
      <c r="M120" s="98" t="s">
        <v>131</v>
      </c>
      <c r="N120" s="98" t="s">
        <v>465</v>
      </c>
      <c r="O120" s="101" t="s">
        <v>466</v>
      </c>
      <c r="P120" s="102">
        <v>1982</v>
      </c>
      <c r="Q120" s="103">
        <v>33419</v>
      </c>
      <c r="R120" s="97">
        <f t="shared" si="8"/>
        <v>1991</v>
      </c>
      <c r="S120" s="97">
        <f t="shared" si="9"/>
        <v>9</v>
      </c>
      <c r="T120" s="98" t="s">
        <v>67</v>
      </c>
      <c r="U120" s="100">
        <f t="shared" si="10"/>
        <v>0</v>
      </c>
      <c r="V120" s="100">
        <f t="shared" si="11"/>
        <v>0</v>
      </c>
      <c r="W120" s="100">
        <f t="shared" si="12"/>
        <v>0</v>
      </c>
      <c r="X120" s="100">
        <f t="shared" si="13"/>
        <v>1</v>
      </c>
      <c r="Y120" s="104" t="s">
        <v>94</v>
      </c>
      <c r="Z120" s="105" t="s">
        <v>467</v>
      </c>
      <c r="AA120" s="106">
        <v>40784</v>
      </c>
      <c r="AB120" s="100"/>
      <c r="AC120" s="107"/>
      <c r="AD120" s="107"/>
      <c r="AE120" s="100" t="s">
        <v>32</v>
      </c>
      <c r="AF120" s="100" t="s">
        <v>32</v>
      </c>
      <c r="AG120" s="107"/>
      <c r="AH120" s="107"/>
      <c r="AI120" s="107"/>
    </row>
    <row r="121" spans="1:35" ht="28" x14ac:dyDescent="0.2">
      <c r="A121" s="18" t="s">
        <v>1011</v>
      </c>
      <c r="B121" s="18" t="s">
        <v>565</v>
      </c>
      <c r="C121" s="14">
        <v>31</v>
      </c>
      <c r="D121" s="12" t="s">
        <v>50</v>
      </c>
      <c r="E121" s="12" t="s">
        <v>19</v>
      </c>
      <c r="F121" s="12"/>
      <c r="G121" s="12" t="s">
        <v>21</v>
      </c>
      <c r="H121" s="12" t="s">
        <v>22</v>
      </c>
      <c r="I121" s="91">
        <f t="shared" si="7"/>
        <v>0</v>
      </c>
      <c r="J121" s="12" t="s">
        <v>23</v>
      </c>
      <c r="K121" s="17">
        <v>1</v>
      </c>
      <c r="L121" s="17">
        <v>1</v>
      </c>
      <c r="M121" s="12" t="s">
        <v>24</v>
      </c>
      <c r="N121" s="12" t="s">
        <v>141</v>
      </c>
      <c r="O121" s="92" t="s">
        <v>106</v>
      </c>
      <c r="P121" s="14" t="s">
        <v>107</v>
      </c>
      <c r="Q121" s="15">
        <v>42640</v>
      </c>
      <c r="R121" s="11">
        <f t="shared" si="8"/>
        <v>2016</v>
      </c>
      <c r="S121" s="11">
        <f t="shared" si="9"/>
        <v>22</v>
      </c>
      <c r="T121" s="12" t="s">
        <v>319</v>
      </c>
      <c r="U121" s="17">
        <f t="shared" si="10"/>
        <v>0</v>
      </c>
      <c r="V121" s="17">
        <f t="shared" si="11"/>
        <v>1</v>
      </c>
      <c r="W121" s="17">
        <f t="shared" si="12"/>
        <v>0</v>
      </c>
      <c r="X121" s="17">
        <f t="shared" si="13"/>
        <v>0</v>
      </c>
      <c r="Y121" s="93" t="s">
        <v>94</v>
      </c>
      <c r="Z121" s="94" t="s">
        <v>29</v>
      </c>
      <c r="AA121" s="16">
        <v>42645</v>
      </c>
      <c r="AB121" s="17"/>
      <c r="AC121" s="13"/>
      <c r="AD121" s="13"/>
      <c r="AE121" s="100" t="s">
        <v>32</v>
      </c>
      <c r="AF121" s="100" t="s">
        <v>32</v>
      </c>
      <c r="AG121" s="13"/>
      <c r="AH121" s="13"/>
      <c r="AI121" s="13"/>
    </row>
    <row r="122" spans="1:35" ht="42" x14ac:dyDescent="0.2">
      <c r="A122" s="95" t="s">
        <v>468</v>
      </c>
      <c r="B122" s="95" t="s">
        <v>123</v>
      </c>
      <c r="C122" s="97">
        <v>16</v>
      </c>
      <c r="D122" s="98" t="s">
        <v>50</v>
      </c>
      <c r="E122" s="98" t="s">
        <v>19</v>
      </c>
      <c r="F122" s="98" t="s">
        <v>469</v>
      </c>
      <c r="G122" s="98" t="s">
        <v>199</v>
      </c>
      <c r="H122" s="98" t="s">
        <v>287</v>
      </c>
      <c r="I122" s="99">
        <f t="shared" si="7"/>
        <v>0</v>
      </c>
      <c r="J122" s="98" t="s">
        <v>306</v>
      </c>
      <c r="K122" s="100">
        <v>1</v>
      </c>
      <c r="L122" s="100">
        <v>0</v>
      </c>
      <c r="M122" s="98" t="s">
        <v>24</v>
      </c>
      <c r="N122" s="98" t="s">
        <v>470</v>
      </c>
      <c r="O122" s="101" t="s">
        <v>92</v>
      </c>
      <c r="P122" s="102">
        <v>1986</v>
      </c>
      <c r="Q122" s="103">
        <v>41927</v>
      </c>
      <c r="R122" s="97">
        <f t="shared" si="8"/>
        <v>2014</v>
      </c>
      <c r="S122" s="97">
        <f t="shared" si="9"/>
        <v>28</v>
      </c>
      <c r="T122" s="98" t="s">
        <v>57</v>
      </c>
      <c r="U122" s="100">
        <f t="shared" si="10"/>
        <v>0</v>
      </c>
      <c r="V122" s="100">
        <f t="shared" si="11"/>
        <v>0</v>
      </c>
      <c r="W122" s="100">
        <f t="shared" si="12"/>
        <v>0</v>
      </c>
      <c r="X122" s="100">
        <f t="shared" si="13"/>
        <v>1</v>
      </c>
      <c r="Y122" s="104" t="s">
        <v>94</v>
      </c>
      <c r="Z122" s="105" t="s">
        <v>289</v>
      </c>
      <c r="AA122" s="106">
        <v>41928</v>
      </c>
      <c r="AB122" s="100"/>
      <c r="AC122" s="107"/>
      <c r="AD122" s="107"/>
      <c r="AE122" s="100" t="s">
        <v>32</v>
      </c>
      <c r="AF122" s="100" t="s">
        <v>32</v>
      </c>
      <c r="AG122" s="107"/>
      <c r="AH122" s="107"/>
      <c r="AI122" s="107"/>
    </row>
    <row r="123" spans="1:35" ht="28" x14ac:dyDescent="0.2">
      <c r="A123" s="10" t="s">
        <v>471</v>
      </c>
      <c r="B123" s="10" t="s">
        <v>472</v>
      </c>
      <c r="C123" s="11">
        <v>26</v>
      </c>
      <c r="D123" s="12" t="s">
        <v>50</v>
      </c>
      <c r="E123" s="12" t="s">
        <v>19</v>
      </c>
      <c r="F123" s="12" t="s">
        <v>61</v>
      </c>
      <c r="G123" s="12" t="s">
        <v>277</v>
      </c>
      <c r="H123" s="12" t="s">
        <v>473</v>
      </c>
      <c r="I123" s="91">
        <f t="shared" si="7"/>
        <v>0</v>
      </c>
      <c r="J123" s="12" t="s">
        <v>54</v>
      </c>
      <c r="K123" s="17">
        <v>1</v>
      </c>
      <c r="L123" s="17">
        <v>1</v>
      </c>
      <c r="M123" s="12" t="s">
        <v>24</v>
      </c>
      <c r="N123" s="12" t="s">
        <v>141</v>
      </c>
      <c r="O123" s="92" t="s">
        <v>46</v>
      </c>
      <c r="P123" s="14">
        <v>2006</v>
      </c>
      <c r="Q123" s="15">
        <v>39371</v>
      </c>
      <c r="R123" s="11">
        <f t="shared" si="8"/>
        <v>2007</v>
      </c>
      <c r="S123" s="11">
        <f t="shared" si="9"/>
        <v>1</v>
      </c>
      <c r="T123" s="12" t="s">
        <v>89</v>
      </c>
      <c r="U123" s="17">
        <f t="shared" si="10"/>
        <v>0</v>
      </c>
      <c r="V123" s="17">
        <f t="shared" si="11"/>
        <v>0</v>
      </c>
      <c r="W123" s="17">
        <f t="shared" si="12"/>
        <v>1</v>
      </c>
      <c r="X123" s="17">
        <f t="shared" si="13"/>
        <v>0</v>
      </c>
      <c r="Y123" s="93" t="s">
        <v>94</v>
      </c>
      <c r="Z123" s="94" t="s">
        <v>94</v>
      </c>
      <c r="AA123" s="16">
        <v>40784</v>
      </c>
      <c r="AB123" s="17"/>
      <c r="AC123" s="13"/>
      <c r="AD123" s="13"/>
      <c r="AE123" s="100" t="s">
        <v>32</v>
      </c>
      <c r="AF123" s="100" t="s">
        <v>32</v>
      </c>
      <c r="AG123" s="13" t="s">
        <v>861</v>
      </c>
      <c r="AH123" s="13" t="s">
        <v>821</v>
      </c>
      <c r="AI123" s="13"/>
    </row>
    <row r="124" spans="1:35" ht="28" x14ac:dyDescent="0.2">
      <c r="A124" s="95" t="s">
        <v>471</v>
      </c>
      <c r="B124" s="95" t="s">
        <v>239</v>
      </c>
      <c r="C124" s="97">
        <v>19</v>
      </c>
      <c r="D124" s="98" t="s">
        <v>50</v>
      </c>
      <c r="E124" s="98" t="s">
        <v>19</v>
      </c>
      <c r="F124" s="98" t="s">
        <v>35</v>
      </c>
      <c r="G124" s="98" t="s">
        <v>170</v>
      </c>
      <c r="H124" s="98" t="s">
        <v>176</v>
      </c>
      <c r="I124" s="99">
        <f t="shared" si="7"/>
        <v>0</v>
      </c>
      <c r="J124" s="98" t="s">
        <v>177</v>
      </c>
      <c r="K124" s="100">
        <v>1</v>
      </c>
      <c r="L124" s="100">
        <v>1</v>
      </c>
      <c r="M124" s="98" t="s">
        <v>24</v>
      </c>
      <c r="N124" s="98" t="s">
        <v>141</v>
      </c>
      <c r="O124" s="101" t="s">
        <v>56</v>
      </c>
      <c r="P124" s="102">
        <v>1984</v>
      </c>
      <c r="Q124" s="103">
        <v>41884</v>
      </c>
      <c r="R124" s="97">
        <f t="shared" si="8"/>
        <v>2014</v>
      </c>
      <c r="S124" s="97">
        <f t="shared" si="9"/>
        <v>30</v>
      </c>
      <c r="T124" s="98" t="s">
        <v>57</v>
      </c>
      <c r="U124" s="100">
        <f t="shared" si="10"/>
        <v>1</v>
      </c>
      <c r="V124" s="100">
        <f t="shared" si="11"/>
        <v>0</v>
      </c>
      <c r="W124" s="100">
        <f t="shared" si="12"/>
        <v>0</v>
      </c>
      <c r="X124" s="100">
        <f t="shared" si="13"/>
        <v>0</v>
      </c>
      <c r="Y124" s="104" t="s">
        <v>178</v>
      </c>
      <c r="Z124" s="105" t="s">
        <v>178</v>
      </c>
      <c r="AA124" s="106">
        <v>41884</v>
      </c>
      <c r="AB124" s="100"/>
      <c r="AC124" s="107"/>
      <c r="AD124" s="107"/>
      <c r="AE124" s="100" t="s">
        <v>31</v>
      </c>
      <c r="AF124" s="100" t="s">
        <v>31</v>
      </c>
      <c r="AG124" s="107" t="s">
        <v>870</v>
      </c>
      <c r="AH124" s="107">
        <v>69</v>
      </c>
      <c r="AI124" s="107" t="s">
        <v>825</v>
      </c>
    </row>
    <row r="125" spans="1:35" ht="28" x14ac:dyDescent="0.2">
      <c r="A125" s="18" t="s">
        <v>1012</v>
      </c>
      <c r="B125" s="18" t="s">
        <v>1013</v>
      </c>
      <c r="C125" s="14">
        <v>17</v>
      </c>
      <c r="D125" s="12" t="s">
        <v>50</v>
      </c>
      <c r="E125" s="12" t="s">
        <v>19</v>
      </c>
      <c r="F125" s="12"/>
      <c r="G125" s="12" t="s">
        <v>21</v>
      </c>
      <c r="H125" s="12" t="s">
        <v>22</v>
      </c>
      <c r="I125" s="91">
        <f t="shared" si="7"/>
        <v>1</v>
      </c>
      <c r="J125" s="12" t="s">
        <v>1014</v>
      </c>
      <c r="K125" s="17">
        <v>1</v>
      </c>
      <c r="L125" s="17">
        <v>0</v>
      </c>
      <c r="M125" s="12" t="s">
        <v>24</v>
      </c>
      <c r="N125" s="12">
        <v>0</v>
      </c>
      <c r="O125" s="92" t="s">
        <v>133</v>
      </c>
      <c r="P125" s="14" t="s">
        <v>202</v>
      </c>
      <c r="Q125" s="15">
        <v>42781</v>
      </c>
      <c r="R125" s="11">
        <f t="shared" si="8"/>
        <v>2017</v>
      </c>
      <c r="S125" s="11">
        <f t="shared" si="9"/>
        <v>19</v>
      </c>
      <c r="T125" s="12" t="s">
        <v>999</v>
      </c>
      <c r="U125" s="17">
        <f t="shared" si="10"/>
        <v>0</v>
      </c>
      <c r="V125" s="17">
        <f t="shared" si="11"/>
        <v>0</v>
      </c>
      <c r="W125" s="17">
        <f t="shared" si="12"/>
        <v>0</v>
      </c>
      <c r="X125" s="17">
        <f t="shared" si="13"/>
        <v>0</v>
      </c>
      <c r="Y125" s="93">
        <v>55</v>
      </c>
      <c r="Z125" s="94" t="s">
        <v>68</v>
      </c>
      <c r="AA125" s="16">
        <v>42795</v>
      </c>
      <c r="AB125" s="17"/>
      <c r="AC125" s="13"/>
      <c r="AD125" s="13"/>
      <c r="AE125" s="100" t="s">
        <v>32</v>
      </c>
      <c r="AF125" s="100" t="s">
        <v>32</v>
      </c>
      <c r="AG125" s="13"/>
      <c r="AH125" s="13"/>
      <c r="AI125" s="13"/>
    </row>
    <row r="126" spans="1:35" ht="42" x14ac:dyDescent="0.2">
      <c r="A126" s="95" t="s">
        <v>474</v>
      </c>
      <c r="B126" s="95" t="s">
        <v>475</v>
      </c>
      <c r="C126" s="97">
        <v>14</v>
      </c>
      <c r="D126" s="98" t="s">
        <v>50</v>
      </c>
      <c r="E126" s="98" t="s">
        <v>19</v>
      </c>
      <c r="F126" s="98" t="s">
        <v>61</v>
      </c>
      <c r="G126" s="98" t="s">
        <v>199</v>
      </c>
      <c r="H126" s="98" t="s">
        <v>199</v>
      </c>
      <c r="I126" s="99">
        <f t="shared" si="7"/>
        <v>0</v>
      </c>
      <c r="J126" s="98" t="s">
        <v>476</v>
      </c>
      <c r="K126" s="100">
        <v>0</v>
      </c>
      <c r="L126" s="100">
        <v>1</v>
      </c>
      <c r="M126" s="98" t="s">
        <v>131</v>
      </c>
      <c r="N126" s="98" t="s">
        <v>294</v>
      </c>
      <c r="O126" s="101" t="s">
        <v>38</v>
      </c>
      <c r="P126" s="102">
        <v>1990</v>
      </c>
      <c r="Q126" s="103">
        <v>37609</v>
      </c>
      <c r="R126" s="97">
        <f t="shared" si="8"/>
        <v>2002</v>
      </c>
      <c r="S126" s="97">
        <f t="shared" si="9"/>
        <v>12</v>
      </c>
      <c r="T126" s="98" t="s">
        <v>66</v>
      </c>
      <c r="U126" s="100">
        <f t="shared" si="10"/>
        <v>0</v>
      </c>
      <c r="V126" s="100">
        <f t="shared" si="11"/>
        <v>0</v>
      </c>
      <c r="W126" s="100">
        <f t="shared" si="12"/>
        <v>0</v>
      </c>
      <c r="X126" s="100">
        <f t="shared" si="13"/>
        <v>0</v>
      </c>
      <c r="Y126" s="104">
        <v>10</v>
      </c>
      <c r="Z126" s="105" t="s">
        <v>477</v>
      </c>
      <c r="AA126" s="106">
        <v>40784</v>
      </c>
      <c r="AB126" s="100"/>
      <c r="AC126" s="107"/>
      <c r="AD126" s="107"/>
      <c r="AE126" s="100" t="s">
        <v>32</v>
      </c>
      <c r="AF126" s="100" t="s">
        <v>32</v>
      </c>
      <c r="AG126" s="107"/>
      <c r="AH126" s="107"/>
      <c r="AI126" s="107"/>
    </row>
    <row r="127" spans="1:35" ht="56" x14ac:dyDescent="0.2">
      <c r="A127" s="10" t="s">
        <v>478</v>
      </c>
      <c r="B127" s="10" t="s">
        <v>109</v>
      </c>
      <c r="C127" s="11">
        <v>27</v>
      </c>
      <c r="D127" s="12" t="s">
        <v>50</v>
      </c>
      <c r="E127" s="12" t="s">
        <v>19</v>
      </c>
      <c r="F127" s="12" t="s">
        <v>97</v>
      </c>
      <c r="G127" s="12" t="s">
        <v>170</v>
      </c>
      <c r="H127" s="12" t="s">
        <v>479</v>
      </c>
      <c r="I127" s="91">
        <f t="shared" si="7"/>
        <v>1</v>
      </c>
      <c r="J127" s="12" t="s">
        <v>218</v>
      </c>
      <c r="K127" s="17">
        <v>0</v>
      </c>
      <c r="L127" s="17">
        <v>1</v>
      </c>
      <c r="M127" s="12" t="s">
        <v>131</v>
      </c>
      <c r="N127" s="12" t="s">
        <v>318</v>
      </c>
      <c r="O127" s="92" t="s">
        <v>147</v>
      </c>
      <c r="P127" s="14">
        <v>1988</v>
      </c>
      <c r="Q127" s="15">
        <v>42226</v>
      </c>
      <c r="R127" s="11">
        <f t="shared" si="8"/>
        <v>2015</v>
      </c>
      <c r="S127" s="11">
        <f t="shared" si="9"/>
        <v>27</v>
      </c>
      <c r="T127" s="12" t="s">
        <v>28</v>
      </c>
      <c r="U127" s="17">
        <f t="shared" si="10"/>
        <v>0</v>
      </c>
      <c r="V127" s="17">
        <f t="shared" si="11"/>
        <v>0</v>
      </c>
      <c r="W127" s="17">
        <f t="shared" si="12"/>
        <v>1</v>
      </c>
      <c r="X127" s="17">
        <f t="shared" si="13"/>
        <v>0</v>
      </c>
      <c r="Y127" s="93" t="s">
        <v>94</v>
      </c>
      <c r="Z127" s="94" t="s">
        <v>94</v>
      </c>
      <c r="AA127" s="16">
        <v>42231</v>
      </c>
      <c r="AB127" s="17"/>
      <c r="AC127" s="13"/>
      <c r="AD127" s="13"/>
      <c r="AE127" s="100" t="s">
        <v>32</v>
      </c>
      <c r="AF127" s="100" t="s">
        <v>817</v>
      </c>
      <c r="AG127" s="13"/>
      <c r="AH127" s="13"/>
      <c r="AI127" s="13" t="s">
        <v>872</v>
      </c>
    </row>
    <row r="128" spans="1:35" ht="14" x14ac:dyDescent="0.2">
      <c r="A128" s="95" t="s">
        <v>480</v>
      </c>
      <c r="B128" s="95" t="s">
        <v>481</v>
      </c>
      <c r="C128" s="97">
        <v>30</v>
      </c>
      <c r="D128" s="98" t="s">
        <v>18</v>
      </c>
      <c r="E128" s="98" t="s">
        <v>34</v>
      </c>
      <c r="F128" s="98" t="s">
        <v>259</v>
      </c>
      <c r="G128" s="98" t="s">
        <v>180</v>
      </c>
      <c r="H128" s="98" t="s">
        <v>482</v>
      </c>
      <c r="I128" s="99">
        <f t="shared" si="7"/>
        <v>0</v>
      </c>
      <c r="J128" s="98" t="s">
        <v>483</v>
      </c>
      <c r="K128" s="100">
        <v>0</v>
      </c>
      <c r="L128" s="100">
        <v>0</v>
      </c>
      <c r="M128" s="98" t="s">
        <v>37</v>
      </c>
      <c r="N128" s="98"/>
      <c r="O128" s="101" t="s">
        <v>27</v>
      </c>
      <c r="P128" s="102">
        <v>1990</v>
      </c>
      <c r="Q128" s="103">
        <v>42226</v>
      </c>
      <c r="R128" s="97">
        <f t="shared" si="8"/>
        <v>2015</v>
      </c>
      <c r="S128" s="97">
        <f t="shared" si="9"/>
        <v>25</v>
      </c>
      <c r="T128" s="98" t="s">
        <v>39</v>
      </c>
      <c r="U128" s="100">
        <f t="shared" si="10"/>
        <v>0</v>
      </c>
      <c r="V128" s="100">
        <f t="shared" si="11"/>
        <v>0</v>
      </c>
      <c r="W128" s="100">
        <f t="shared" si="12"/>
        <v>0</v>
      </c>
      <c r="X128" s="100">
        <f t="shared" si="13"/>
        <v>0</v>
      </c>
      <c r="Y128" s="104">
        <v>2</v>
      </c>
      <c r="Z128" s="105" t="s">
        <v>484</v>
      </c>
      <c r="AA128" s="106">
        <v>41938</v>
      </c>
      <c r="AB128" s="100"/>
      <c r="AC128" s="107"/>
      <c r="AD128" s="107"/>
      <c r="AE128" s="100" t="s">
        <v>32</v>
      </c>
      <c r="AF128" s="100" t="s">
        <v>32</v>
      </c>
      <c r="AG128" s="107"/>
      <c r="AH128" s="107"/>
      <c r="AI128" s="107"/>
    </row>
    <row r="129" spans="1:35" ht="28" x14ac:dyDescent="0.2">
      <c r="A129" s="18" t="s">
        <v>1015</v>
      </c>
      <c r="B129" s="18" t="s">
        <v>1000</v>
      </c>
      <c r="C129" s="14">
        <v>23</v>
      </c>
      <c r="D129" s="12" t="s">
        <v>18</v>
      </c>
      <c r="E129" s="12" t="s">
        <v>19</v>
      </c>
      <c r="F129" s="12"/>
      <c r="G129" s="12" t="s">
        <v>1016</v>
      </c>
      <c r="H129" s="12" t="s">
        <v>1017</v>
      </c>
      <c r="I129" s="91">
        <f t="shared" si="7"/>
        <v>0</v>
      </c>
      <c r="J129" s="12" t="s">
        <v>303</v>
      </c>
      <c r="K129" s="17">
        <v>0</v>
      </c>
      <c r="L129" s="17">
        <v>1</v>
      </c>
      <c r="M129" s="12" t="s">
        <v>162</v>
      </c>
      <c r="N129" s="12" t="s">
        <v>162</v>
      </c>
      <c r="O129" s="92" t="s">
        <v>142</v>
      </c>
      <c r="P129" s="14" t="s">
        <v>142</v>
      </c>
      <c r="Q129" s="15">
        <v>41194</v>
      </c>
      <c r="R129" s="11">
        <f t="shared" si="8"/>
        <v>2012</v>
      </c>
      <c r="S129" s="11">
        <f t="shared" si="9"/>
        <v>2</v>
      </c>
      <c r="T129" s="12" t="s">
        <v>82</v>
      </c>
      <c r="U129" s="17">
        <f t="shared" si="10"/>
        <v>0</v>
      </c>
      <c r="V129" s="17">
        <f t="shared" si="11"/>
        <v>0</v>
      </c>
      <c r="W129" s="17">
        <f t="shared" si="12"/>
        <v>0</v>
      </c>
      <c r="X129" s="17">
        <f t="shared" si="13"/>
        <v>0</v>
      </c>
      <c r="Y129" s="93">
        <v>24</v>
      </c>
      <c r="Z129" s="94" t="s">
        <v>1018</v>
      </c>
      <c r="AA129" s="16">
        <v>42882</v>
      </c>
      <c r="AB129" s="17"/>
      <c r="AC129" s="13"/>
      <c r="AD129" s="13"/>
      <c r="AE129" s="100" t="s">
        <v>32</v>
      </c>
      <c r="AF129" s="100" t="s">
        <v>32</v>
      </c>
      <c r="AG129" s="13"/>
      <c r="AH129" s="13"/>
      <c r="AI129" s="13"/>
    </row>
    <row r="130" spans="1:35" ht="42" x14ac:dyDescent="0.2">
      <c r="A130" s="95" t="s">
        <v>485</v>
      </c>
      <c r="B130" s="95" t="s">
        <v>486</v>
      </c>
      <c r="C130" s="97">
        <v>25</v>
      </c>
      <c r="D130" s="98" t="s">
        <v>18</v>
      </c>
      <c r="E130" s="98" t="s">
        <v>34</v>
      </c>
      <c r="F130" s="98" t="s">
        <v>35</v>
      </c>
      <c r="G130" s="98" t="s">
        <v>487</v>
      </c>
      <c r="H130" s="98" t="s">
        <v>488</v>
      </c>
      <c r="I130" s="99">
        <f t="shared" ref="I130:I193" si="14">IF(IFERROR(SEARCH("P",J130),0)&gt;0,IF(AND(IFERROR(SEARCH("P",J130,SEARCH("P",J130)+1),0)=0,IFERROR(SEARCH("PH",J130),0)&gt;0),0,1),0)</f>
        <v>0</v>
      </c>
      <c r="J130" s="98" t="s">
        <v>489</v>
      </c>
      <c r="K130" s="100">
        <v>1</v>
      </c>
      <c r="L130" s="100">
        <v>0</v>
      </c>
      <c r="M130" s="98" t="s">
        <v>24</v>
      </c>
      <c r="N130" s="98" t="s">
        <v>490</v>
      </c>
      <c r="O130" s="101" t="s">
        <v>38</v>
      </c>
      <c r="P130" s="102">
        <v>1990</v>
      </c>
      <c r="Q130" s="103">
        <v>41523</v>
      </c>
      <c r="R130" s="97">
        <f t="shared" ref="R130:R193" si="15">YEAR(Q130)</f>
        <v>2013</v>
      </c>
      <c r="S130" s="97">
        <f t="shared" ref="S130:S193" si="16">R130-P130</f>
        <v>23</v>
      </c>
      <c r="T130" s="98" t="s">
        <v>28</v>
      </c>
      <c r="U130" s="100">
        <f t="shared" ref="U130:U193" si="17">IF(IFERROR(SEARCH("Death",$Z130)&gt;0,0)&gt;0,1,0)</f>
        <v>1</v>
      </c>
      <c r="V130" s="100">
        <f t="shared" ref="V130:V193" si="18">IF(IFERROR(SEARCH("Without",$Z130)&gt;0,0)&gt;0,1,0)</f>
        <v>0</v>
      </c>
      <c r="W130" s="100">
        <f t="shared" ref="W130:W193" si="19">IF($V130=1,0,IF(LEN(Z130)&gt;5,0,IF(IFERROR(SEARCH("Life",$Z130)&gt;0,0)&gt;0,1,0)))</f>
        <v>0</v>
      </c>
      <c r="X130" s="100">
        <f t="shared" ref="X130:X193" si="20">IF($V130=1,0,IF(W130=1,0,IF(IFERROR(SEARCH("Life",$Z130)&gt;0,0)&gt;0,1,0)))</f>
        <v>0</v>
      </c>
      <c r="Y130" s="104" t="s">
        <v>178</v>
      </c>
      <c r="Z130" s="105" t="s">
        <v>178</v>
      </c>
      <c r="AA130" s="106">
        <v>42082</v>
      </c>
      <c r="AB130" s="100"/>
      <c r="AC130" s="107"/>
      <c r="AD130" s="107"/>
      <c r="AE130" s="100" t="s">
        <v>32</v>
      </c>
      <c r="AF130" s="100" t="s">
        <v>32</v>
      </c>
      <c r="AG130" s="107"/>
      <c r="AH130" s="107"/>
      <c r="AI130" s="107"/>
    </row>
    <row r="131" spans="1:35" ht="14" x14ac:dyDescent="0.2">
      <c r="A131" s="10" t="s">
        <v>491</v>
      </c>
      <c r="B131" s="10" t="s">
        <v>369</v>
      </c>
      <c r="C131" s="11">
        <v>42</v>
      </c>
      <c r="D131" s="12" t="s">
        <v>18</v>
      </c>
      <c r="E131" s="12" t="s">
        <v>19</v>
      </c>
      <c r="F131" s="12" t="s">
        <v>35</v>
      </c>
      <c r="G131" s="12" t="s">
        <v>418</v>
      </c>
      <c r="H131" s="12" t="s">
        <v>492</v>
      </c>
      <c r="I131" s="91">
        <f t="shared" si="14"/>
        <v>0</v>
      </c>
      <c r="J131" s="12" t="s">
        <v>252</v>
      </c>
      <c r="K131" s="17">
        <v>1</v>
      </c>
      <c r="L131" s="17">
        <v>0</v>
      </c>
      <c r="M131" s="12" t="s">
        <v>24</v>
      </c>
      <c r="N131" s="12"/>
      <c r="O131" s="92" t="s">
        <v>493</v>
      </c>
      <c r="P131" s="14">
        <v>1973</v>
      </c>
      <c r="Q131" s="15">
        <v>32636</v>
      </c>
      <c r="R131" s="11">
        <f t="shared" si="15"/>
        <v>1989</v>
      </c>
      <c r="S131" s="11">
        <f t="shared" si="16"/>
        <v>16</v>
      </c>
      <c r="T131" s="12" t="s">
        <v>38</v>
      </c>
      <c r="U131" s="17">
        <f t="shared" si="17"/>
        <v>0</v>
      </c>
      <c r="V131" s="17">
        <f t="shared" si="18"/>
        <v>0</v>
      </c>
      <c r="W131" s="17">
        <f t="shared" si="19"/>
        <v>0</v>
      </c>
      <c r="X131" s="17">
        <f t="shared" si="20"/>
        <v>0</v>
      </c>
      <c r="Y131" s="93">
        <v>25</v>
      </c>
      <c r="Z131" s="94" t="s">
        <v>494</v>
      </c>
      <c r="AA131" s="16">
        <v>41264</v>
      </c>
      <c r="AB131" s="17" t="s">
        <v>31</v>
      </c>
      <c r="AC131" s="13"/>
      <c r="AD131" s="13"/>
      <c r="AE131" s="100" t="s">
        <v>32</v>
      </c>
      <c r="AF131" s="100" t="s">
        <v>32</v>
      </c>
      <c r="AG131" s="13"/>
      <c r="AH131" s="13"/>
      <c r="AI131" s="13"/>
    </row>
    <row r="132" spans="1:35" ht="28" x14ac:dyDescent="0.2">
      <c r="A132" s="95" t="s">
        <v>491</v>
      </c>
      <c r="B132" s="95" t="s">
        <v>499</v>
      </c>
      <c r="C132" s="97">
        <v>27</v>
      </c>
      <c r="D132" s="98" t="s">
        <v>50</v>
      </c>
      <c r="E132" s="98" t="s">
        <v>19</v>
      </c>
      <c r="F132" s="98" t="s">
        <v>51</v>
      </c>
      <c r="G132" s="98" t="s">
        <v>497</v>
      </c>
      <c r="H132" s="98" t="s">
        <v>497</v>
      </c>
      <c r="I132" s="99">
        <f t="shared" si="14"/>
        <v>0</v>
      </c>
      <c r="J132" s="98" t="s">
        <v>54</v>
      </c>
      <c r="K132" s="100">
        <v>1</v>
      </c>
      <c r="L132" s="100">
        <v>0</v>
      </c>
      <c r="M132" s="98" t="s">
        <v>24</v>
      </c>
      <c r="N132" s="98" t="s">
        <v>403</v>
      </c>
      <c r="O132" s="101" t="s">
        <v>134</v>
      </c>
      <c r="P132" s="102">
        <v>2005</v>
      </c>
      <c r="Q132" s="103">
        <v>39190</v>
      </c>
      <c r="R132" s="97">
        <f t="shared" si="15"/>
        <v>2007</v>
      </c>
      <c r="S132" s="97">
        <f t="shared" si="16"/>
        <v>2</v>
      </c>
      <c r="T132" s="98" t="s">
        <v>89</v>
      </c>
      <c r="U132" s="100">
        <f t="shared" si="17"/>
        <v>0</v>
      </c>
      <c r="V132" s="100">
        <f t="shared" si="18"/>
        <v>0</v>
      </c>
      <c r="W132" s="100">
        <f t="shared" si="19"/>
        <v>1</v>
      </c>
      <c r="X132" s="100">
        <f t="shared" si="20"/>
        <v>0</v>
      </c>
      <c r="Y132" s="104" t="s">
        <v>94</v>
      </c>
      <c r="Z132" s="105" t="s">
        <v>94</v>
      </c>
      <c r="AA132" s="106">
        <v>41630</v>
      </c>
      <c r="AB132" s="100"/>
      <c r="AC132" s="107"/>
      <c r="AD132" s="107"/>
      <c r="AE132" s="100" t="s">
        <v>32</v>
      </c>
      <c r="AF132" s="100" t="s">
        <v>32</v>
      </c>
      <c r="AG132" s="107"/>
      <c r="AH132" s="107"/>
      <c r="AI132" s="107"/>
    </row>
    <row r="133" spans="1:35" ht="42" x14ac:dyDescent="0.2">
      <c r="A133" s="10" t="s">
        <v>495</v>
      </c>
      <c r="B133" s="10" t="s">
        <v>496</v>
      </c>
      <c r="C133" s="11">
        <v>18</v>
      </c>
      <c r="D133" s="12" t="s">
        <v>50</v>
      </c>
      <c r="E133" s="12" t="s">
        <v>19</v>
      </c>
      <c r="F133" s="12" t="s">
        <v>61</v>
      </c>
      <c r="G133" s="12" t="s">
        <v>497</v>
      </c>
      <c r="H133" s="12" t="s">
        <v>497</v>
      </c>
      <c r="I133" s="91">
        <f t="shared" si="14"/>
        <v>0</v>
      </c>
      <c r="J133" s="12" t="s">
        <v>54</v>
      </c>
      <c r="K133" s="17">
        <v>1</v>
      </c>
      <c r="L133" s="17">
        <v>0</v>
      </c>
      <c r="M133" s="12" t="s">
        <v>24</v>
      </c>
      <c r="N133" s="12" t="s">
        <v>498</v>
      </c>
      <c r="O133" s="92" t="s">
        <v>27</v>
      </c>
      <c r="P133" s="14">
        <v>1988</v>
      </c>
      <c r="Q133" s="15">
        <v>41523</v>
      </c>
      <c r="R133" s="11">
        <f t="shared" si="15"/>
        <v>2013</v>
      </c>
      <c r="S133" s="11">
        <f t="shared" si="16"/>
        <v>25</v>
      </c>
      <c r="T133" s="12" t="s">
        <v>202</v>
      </c>
      <c r="U133" s="17">
        <f t="shared" si="17"/>
        <v>1</v>
      </c>
      <c r="V133" s="17">
        <f t="shared" si="18"/>
        <v>0</v>
      </c>
      <c r="W133" s="17">
        <f t="shared" si="19"/>
        <v>0</v>
      </c>
      <c r="X133" s="17">
        <f t="shared" si="20"/>
        <v>0</v>
      </c>
      <c r="Y133" s="93" t="s">
        <v>178</v>
      </c>
      <c r="Z133" s="94" t="s">
        <v>178</v>
      </c>
      <c r="AA133" s="16">
        <v>40784</v>
      </c>
      <c r="AB133" s="17" t="s">
        <v>31</v>
      </c>
      <c r="AC133" s="13"/>
      <c r="AD133" s="13"/>
      <c r="AE133" s="100" t="s">
        <v>32</v>
      </c>
      <c r="AF133" s="100" t="s">
        <v>32</v>
      </c>
      <c r="AG133" s="13"/>
      <c r="AH133" s="13"/>
      <c r="AI133" s="13"/>
    </row>
    <row r="134" spans="1:35" ht="42" x14ac:dyDescent="0.2">
      <c r="A134" s="95" t="s">
        <v>500</v>
      </c>
      <c r="B134" s="95" t="s">
        <v>501</v>
      </c>
      <c r="C134" s="97">
        <v>20</v>
      </c>
      <c r="D134" s="98" t="s">
        <v>50</v>
      </c>
      <c r="E134" s="98" t="s">
        <v>19</v>
      </c>
      <c r="F134" s="98" t="s">
        <v>97</v>
      </c>
      <c r="G134" s="98" t="s">
        <v>170</v>
      </c>
      <c r="H134" s="98" t="s">
        <v>402</v>
      </c>
      <c r="I134" s="99">
        <f t="shared" si="14"/>
        <v>1</v>
      </c>
      <c r="J134" s="98" t="s">
        <v>140</v>
      </c>
      <c r="K134" s="100">
        <v>1</v>
      </c>
      <c r="L134" s="100">
        <v>0</v>
      </c>
      <c r="M134" s="98" t="s">
        <v>24</v>
      </c>
      <c r="N134" s="98" t="s">
        <v>502</v>
      </c>
      <c r="O134" s="101" t="s">
        <v>75</v>
      </c>
      <c r="P134" s="102">
        <v>2001</v>
      </c>
      <c r="Q134" s="103">
        <v>40482</v>
      </c>
      <c r="R134" s="97">
        <f t="shared" si="15"/>
        <v>2010</v>
      </c>
      <c r="S134" s="97">
        <f t="shared" si="16"/>
        <v>9</v>
      </c>
      <c r="T134" s="98" t="s">
        <v>28</v>
      </c>
      <c r="U134" s="100">
        <f t="shared" si="17"/>
        <v>0</v>
      </c>
      <c r="V134" s="100">
        <f t="shared" si="18"/>
        <v>0</v>
      </c>
      <c r="W134" s="100">
        <f t="shared" si="19"/>
        <v>0</v>
      </c>
      <c r="X134" s="100">
        <f t="shared" si="20"/>
        <v>0</v>
      </c>
      <c r="Y134" s="104">
        <v>12</v>
      </c>
      <c r="Z134" s="105" t="s">
        <v>148</v>
      </c>
      <c r="AA134" s="106">
        <v>42288</v>
      </c>
      <c r="AB134" s="100"/>
      <c r="AC134" s="107"/>
      <c r="AD134" s="107"/>
      <c r="AE134" s="100" t="s">
        <v>32</v>
      </c>
      <c r="AF134" s="100" t="s">
        <v>32</v>
      </c>
      <c r="AG134" s="107"/>
      <c r="AH134" s="107"/>
      <c r="AI134" s="107"/>
    </row>
    <row r="135" spans="1:35" ht="28" x14ac:dyDescent="0.2">
      <c r="A135" s="10" t="s">
        <v>260</v>
      </c>
      <c r="B135" s="10" t="s">
        <v>503</v>
      </c>
      <c r="C135" s="11">
        <v>54</v>
      </c>
      <c r="D135" s="12" t="s">
        <v>18</v>
      </c>
      <c r="E135" s="12" t="s">
        <v>34</v>
      </c>
      <c r="F135" s="12" t="s">
        <v>61</v>
      </c>
      <c r="G135" s="12" t="s">
        <v>233</v>
      </c>
      <c r="H135" s="12" t="s">
        <v>504</v>
      </c>
      <c r="I135" s="91">
        <f t="shared" si="14"/>
        <v>0</v>
      </c>
      <c r="J135" s="12" t="s">
        <v>505</v>
      </c>
      <c r="K135" s="17">
        <v>1</v>
      </c>
      <c r="L135" s="17">
        <v>0</v>
      </c>
      <c r="M135" s="12" t="s">
        <v>24</v>
      </c>
      <c r="N135" s="12" t="s">
        <v>214</v>
      </c>
      <c r="O135" s="92" t="s">
        <v>106</v>
      </c>
      <c r="P135" s="14">
        <v>1992</v>
      </c>
      <c r="Q135" s="15">
        <v>37351</v>
      </c>
      <c r="R135" s="11">
        <f t="shared" si="15"/>
        <v>2002</v>
      </c>
      <c r="S135" s="11">
        <f t="shared" si="16"/>
        <v>10</v>
      </c>
      <c r="T135" s="12" t="s">
        <v>67</v>
      </c>
      <c r="U135" s="17">
        <f t="shared" si="17"/>
        <v>0</v>
      </c>
      <c r="V135" s="17">
        <f t="shared" si="18"/>
        <v>0</v>
      </c>
      <c r="W135" s="17">
        <f t="shared" si="19"/>
        <v>0</v>
      </c>
      <c r="X135" s="17">
        <f t="shared" si="20"/>
        <v>0</v>
      </c>
      <c r="Y135" s="93">
        <v>22</v>
      </c>
      <c r="Z135" s="94" t="s">
        <v>506</v>
      </c>
      <c r="AA135" s="16">
        <v>40784</v>
      </c>
      <c r="AB135" s="17"/>
      <c r="AC135" s="13"/>
      <c r="AD135" s="13"/>
      <c r="AE135" s="100" t="s">
        <v>32</v>
      </c>
      <c r="AF135" s="100" t="s">
        <v>32</v>
      </c>
      <c r="AG135" s="13"/>
      <c r="AH135" s="13"/>
      <c r="AI135" s="13"/>
    </row>
    <row r="136" spans="1:35" ht="42" x14ac:dyDescent="0.2">
      <c r="A136" s="95" t="s">
        <v>507</v>
      </c>
      <c r="B136" s="95" t="s">
        <v>508</v>
      </c>
      <c r="C136" s="97">
        <v>14</v>
      </c>
      <c r="D136" s="98" t="s">
        <v>60</v>
      </c>
      <c r="E136" s="98" t="s">
        <v>19</v>
      </c>
      <c r="F136" s="98" t="s">
        <v>232</v>
      </c>
      <c r="G136" s="98" t="s">
        <v>509</v>
      </c>
      <c r="H136" s="98" t="s">
        <v>510</v>
      </c>
      <c r="I136" s="99">
        <f t="shared" si="14"/>
        <v>0</v>
      </c>
      <c r="J136" s="98" t="s">
        <v>73</v>
      </c>
      <c r="K136" s="100">
        <v>1</v>
      </c>
      <c r="L136" s="100">
        <v>0</v>
      </c>
      <c r="M136" s="98" t="s">
        <v>24</v>
      </c>
      <c r="N136" s="98" t="s">
        <v>511</v>
      </c>
      <c r="O136" s="101" t="s">
        <v>75</v>
      </c>
      <c r="P136" s="102">
        <v>2000</v>
      </c>
      <c r="Q136" s="103">
        <v>41806</v>
      </c>
      <c r="R136" s="97">
        <f t="shared" si="15"/>
        <v>2014</v>
      </c>
      <c r="S136" s="97">
        <f t="shared" si="16"/>
        <v>14</v>
      </c>
      <c r="T136" s="98" t="s">
        <v>57</v>
      </c>
      <c r="U136" s="100">
        <f t="shared" si="17"/>
        <v>0</v>
      </c>
      <c r="V136" s="100">
        <f t="shared" si="18"/>
        <v>1</v>
      </c>
      <c r="W136" s="100">
        <f t="shared" si="19"/>
        <v>0</v>
      </c>
      <c r="X136" s="100">
        <f t="shared" si="20"/>
        <v>0</v>
      </c>
      <c r="Y136" s="104" t="s">
        <v>94</v>
      </c>
      <c r="Z136" s="105" t="s">
        <v>29</v>
      </c>
      <c r="AA136" s="106">
        <v>41809</v>
      </c>
      <c r="AB136" s="100"/>
      <c r="AC136" s="107"/>
      <c r="AD136" s="107"/>
      <c r="AE136" s="100" t="s">
        <v>31</v>
      </c>
      <c r="AF136" s="100" t="s">
        <v>31</v>
      </c>
      <c r="AG136" s="107" t="s">
        <v>808</v>
      </c>
      <c r="AH136" s="107">
        <v>69</v>
      </c>
      <c r="AI136" s="107"/>
    </row>
    <row r="137" spans="1:35" ht="14" x14ac:dyDescent="0.2">
      <c r="A137" s="10" t="s">
        <v>512</v>
      </c>
      <c r="B137" s="10" t="s">
        <v>186</v>
      </c>
      <c r="C137" s="11">
        <v>32</v>
      </c>
      <c r="D137" s="12" t="s">
        <v>50</v>
      </c>
      <c r="E137" s="12" t="s">
        <v>19</v>
      </c>
      <c r="F137" s="12" t="s">
        <v>124</v>
      </c>
      <c r="G137" s="12" t="s">
        <v>199</v>
      </c>
      <c r="H137" s="12" t="s">
        <v>199</v>
      </c>
      <c r="I137" s="91">
        <f t="shared" si="14"/>
        <v>0</v>
      </c>
      <c r="J137" s="12" t="s">
        <v>54</v>
      </c>
      <c r="K137" s="17">
        <v>1</v>
      </c>
      <c r="L137" s="17">
        <v>0</v>
      </c>
      <c r="M137" s="12" t="s">
        <v>24</v>
      </c>
      <c r="N137" s="12"/>
      <c r="O137" s="92" t="s">
        <v>106</v>
      </c>
      <c r="P137" s="14">
        <v>1996</v>
      </c>
      <c r="Q137" s="15">
        <v>36341</v>
      </c>
      <c r="R137" s="11">
        <f t="shared" si="15"/>
        <v>1999</v>
      </c>
      <c r="S137" s="11">
        <f t="shared" si="16"/>
        <v>3</v>
      </c>
      <c r="T137" s="12" t="s">
        <v>65</v>
      </c>
      <c r="U137" s="17">
        <f t="shared" si="17"/>
        <v>0</v>
      </c>
      <c r="V137" s="17">
        <f t="shared" si="18"/>
        <v>0</v>
      </c>
      <c r="W137" s="17">
        <f t="shared" si="19"/>
        <v>0</v>
      </c>
      <c r="X137" s="17">
        <f t="shared" si="20"/>
        <v>1</v>
      </c>
      <c r="Y137" s="93" t="s">
        <v>94</v>
      </c>
      <c r="Z137" s="94" t="s">
        <v>261</v>
      </c>
      <c r="AA137" s="16">
        <v>40784</v>
      </c>
      <c r="AB137" s="17"/>
      <c r="AC137" s="13"/>
      <c r="AD137" s="13"/>
      <c r="AE137" s="100" t="s">
        <v>32</v>
      </c>
      <c r="AF137" s="100" t="s">
        <v>32</v>
      </c>
      <c r="AG137" s="13"/>
      <c r="AH137" s="13"/>
      <c r="AI137" s="13"/>
    </row>
    <row r="138" spans="1:35" ht="56" x14ac:dyDescent="0.2">
      <c r="A138" s="95" t="s">
        <v>512</v>
      </c>
      <c r="B138" s="95" t="s">
        <v>513</v>
      </c>
      <c r="C138" s="97">
        <v>32</v>
      </c>
      <c r="D138" s="98" t="s">
        <v>50</v>
      </c>
      <c r="E138" s="98" t="s">
        <v>19</v>
      </c>
      <c r="F138" s="98" t="s">
        <v>35</v>
      </c>
      <c r="G138" s="98" t="s">
        <v>233</v>
      </c>
      <c r="H138" s="98" t="s">
        <v>514</v>
      </c>
      <c r="I138" s="99">
        <f t="shared" si="14"/>
        <v>1</v>
      </c>
      <c r="J138" s="98" t="s">
        <v>412</v>
      </c>
      <c r="K138" s="100">
        <v>1</v>
      </c>
      <c r="L138" s="100">
        <v>1</v>
      </c>
      <c r="M138" s="98" t="s">
        <v>24</v>
      </c>
      <c r="N138" s="98" t="s">
        <v>141</v>
      </c>
      <c r="O138" s="101" t="s">
        <v>413</v>
      </c>
      <c r="P138" s="102">
        <v>1978</v>
      </c>
      <c r="Q138" s="103">
        <v>29818</v>
      </c>
      <c r="R138" s="97">
        <f t="shared" si="15"/>
        <v>1981</v>
      </c>
      <c r="S138" s="97">
        <f t="shared" si="16"/>
        <v>3</v>
      </c>
      <c r="T138" s="98" t="s">
        <v>142</v>
      </c>
      <c r="U138" s="100">
        <f t="shared" si="17"/>
        <v>0</v>
      </c>
      <c r="V138" s="100">
        <f t="shared" si="18"/>
        <v>0</v>
      </c>
      <c r="W138" s="100">
        <f t="shared" si="19"/>
        <v>1</v>
      </c>
      <c r="X138" s="100">
        <f t="shared" si="20"/>
        <v>0</v>
      </c>
      <c r="Y138" s="104" t="s">
        <v>94</v>
      </c>
      <c r="Z138" s="105" t="s">
        <v>94</v>
      </c>
      <c r="AA138" s="106">
        <v>40784</v>
      </c>
      <c r="AB138" s="100" t="s">
        <v>31</v>
      </c>
      <c r="AC138" s="107"/>
      <c r="AD138" s="107"/>
      <c r="AE138" s="100" t="s">
        <v>32</v>
      </c>
      <c r="AF138" s="100" t="s">
        <v>817</v>
      </c>
      <c r="AG138" s="107" t="s">
        <v>874</v>
      </c>
      <c r="AH138" s="107"/>
      <c r="AI138" s="107"/>
    </row>
    <row r="139" spans="1:35" ht="28" x14ac:dyDescent="0.2">
      <c r="A139" s="10" t="s">
        <v>515</v>
      </c>
      <c r="B139" s="10" t="s">
        <v>516</v>
      </c>
      <c r="C139" s="11">
        <v>17</v>
      </c>
      <c r="D139" s="12" t="s">
        <v>18</v>
      </c>
      <c r="E139" s="12" t="s">
        <v>34</v>
      </c>
      <c r="F139" s="12" t="s">
        <v>110</v>
      </c>
      <c r="G139" s="12" t="s">
        <v>497</v>
      </c>
      <c r="H139" s="12" t="s">
        <v>517</v>
      </c>
      <c r="I139" s="91">
        <f t="shared" si="14"/>
        <v>0</v>
      </c>
      <c r="J139" s="12" t="s">
        <v>518</v>
      </c>
      <c r="K139" s="17">
        <v>1</v>
      </c>
      <c r="L139" s="17">
        <v>0</v>
      </c>
      <c r="M139" s="12" t="s">
        <v>24</v>
      </c>
      <c r="N139" s="12"/>
      <c r="O139" s="92" t="s">
        <v>107</v>
      </c>
      <c r="P139" s="14">
        <v>1995</v>
      </c>
      <c r="Q139" s="15">
        <v>41789</v>
      </c>
      <c r="R139" s="11">
        <f t="shared" si="15"/>
        <v>2014</v>
      </c>
      <c r="S139" s="11">
        <f t="shared" si="16"/>
        <v>19</v>
      </c>
      <c r="T139" s="12" t="s">
        <v>57</v>
      </c>
      <c r="U139" s="17">
        <f t="shared" si="17"/>
        <v>0</v>
      </c>
      <c r="V139" s="17">
        <f t="shared" si="18"/>
        <v>1</v>
      </c>
      <c r="W139" s="17">
        <f t="shared" si="19"/>
        <v>0</v>
      </c>
      <c r="X139" s="17">
        <f t="shared" si="20"/>
        <v>0</v>
      </c>
      <c r="Y139" s="93" t="s">
        <v>94</v>
      </c>
      <c r="Z139" s="94" t="s">
        <v>29</v>
      </c>
      <c r="AA139" s="16">
        <v>41902</v>
      </c>
      <c r="AB139" s="17"/>
      <c r="AC139" s="13"/>
      <c r="AD139" s="13"/>
      <c r="AE139" s="100" t="s">
        <v>32</v>
      </c>
      <c r="AF139" s="100" t="s">
        <v>32</v>
      </c>
      <c r="AG139" s="13"/>
      <c r="AH139" s="13"/>
      <c r="AI139" s="13"/>
    </row>
    <row r="140" spans="1:35" ht="28" x14ac:dyDescent="0.2">
      <c r="A140" s="95" t="s">
        <v>519</v>
      </c>
      <c r="B140" s="95" t="s">
        <v>520</v>
      </c>
      <c r="C140" s="97">
        <v>11</v>
      </c>
      <c r="D140" s="98" t="s">
        <v>50</v>
      </c>
      <c r="E140" s="98" t="s">
        <v>34</v>
      </c>
      <c r="F140" s="98" t="s">
        <v>35</v>
      </c>
      <c r="G140" s="98" t="s">
        <v>159</v>
      </c>
      <c r="H140" s="98" t="s">
        <v>379</v>
      </c>
      <c r="I140" s="99">
        <f t="shared" si="14"/>
        <v>0</v>
      </c>
      <c r="J140" s="98" t="s">
        <v>518</v>
      </c>
      <c r="K140" s="100">
        <v>1</v>
      </c>
      <c r="L140" s="100">
        <v>0</v>
      </c>
      <c r="M140" s="98" t="s">
        <v>24</v>
      </c>
      <c r="N140" s="98" t="s">
        <v>521</v>
      </c>
      <c r="O140" s="101" t="s">
        <v>134</v>
      </c>
      <c r="P140" s="102">
        <v>1996</v>
      </c>
      <c r="Q140" s="103">
        <v>36271</v>
      </c>
      <c r="R140" s="97">
        <f t="shared" si="15"/>
        <v>1999</v>
      </c>
      <c r="S140" s="97">
        <f t="shared" si="16"/>
        <v>3</v>
      </c>
      <c r="T140" s="98" t="s">
        <v>101</v>
      </c>
      <c r="U140" s="100">
        <f t="shared" si="17"/>
        <v>0</v>
      </c>
      <c r="V140" s="100">
        <f t="shared" si="18"/>
        <v>0</v>
      </c>
      <c r="W140" s="100">
        <f t="shared" si="19"/>
        <v>0</v>
      </c>
      <c r="X140" s="100">
        <f t="shared" si="20"/>
        <v>0</v>
      </c>
      <c r="Y140" s="104">
        <v>20</v>
      </c>
      <c r="Z140" s="105" t="s">
        <v>126</v>
      </c>
      <c r="AA140" s="106">
        <v>40784</v>
      </c>
      <c r="AB140" s="100"/>
      <c r="AC140" s="107"/>
      <c r="AD140" s="107"/>
      <c r="AE140" s="100" t="s">
        <v>32</v>
      </c>
      <c r="AF140" s="100" t="s">
        <v>32</v>
      </c>
      <c r="AG140" s="107" t="s">
        <v>808</v>
      </c>
      <c r="AH140" s="107">
        <v>77</v>
      </c>
      <c r="AI140" s="107"/>
    </row>
    <row r="141" spans="1:35" ht="14" x14ac:dyDescent="0.2">
      <c r="A141" s="10" t="s">
        <v>522</v>
      </c>
      <c r="B141" s="10" t="s">
        <v>523</v>
      </c>
      <c r="C141" s="11">
        <v>37</v>
      </c>
      <c r="D141" s="12" t="s">
        <v>18</v>
      </c>
      <c r="E141" s="12" t="s">
        <v>19</v>
      </c>
      <c r="F141" s="12" t="s">
        <v>51</v>
      </c>
      <c r="G141" s="12" t="s">
        <v>21</v>
      </c>
      <c r="H141" s="12" t="s">
        <v>524</v>
      </c>
      <c r="I141" s="91">
        <f t="shared" si="14"/>
        <v>0</v>
      </c>
      <c r="J141" s="12" t="s">
        <v>73</v>
      </c>
      <c r="K141" s="17">
        <v>1</v>
      </c>
      <c r="L141" s="17">
        <v>0</v>
      </c>
      <c r="M141" s="12" t="s">
        <v>24</v>
      </c>
      <c r="N141" s="12"/>
      <c r="O141" s="92" t="s">
        <v>147</v>
      </c>
      <c r="P141" s="14">
        <v>1989</v>
      </c>
      <c r="Q141" s="15">
        <v>36271</v>
      </c>
      <c r="R141" s="11">
        <f t="shared" si="15"/>
        <v>1999</v>
      </c>
      <c r="S141" s="11">
        <f t="shared" si="16"/>
        <v>10</v>
      </c>
      <c r="T141" s="12" t="s">
        <v>107</v>
      </c>
      <c r="U141" s="17">
        <f t="shared" si="17"/>
        <v>0</v>
      </c>
      <c r="V141" s="17">
        <f t="shared" si="18"/>
        <v>0</v>
      </c>
      <c r="W141" s="17">
        <f t="shared" si="19"/>
        <v>0</v>
      </c>
      <c r="X141" s="17">
        <f t="shared" si="20"/>
        <v>0</v>
      </c>
      <c r="Y141" s="93">
        <v>40</v>
      </c>
      <c r="Z141" s="94" t="s">
        <v>295</v>
      </c>
      <c r="AA141" s="16">
        <v>40784</v>
      </c>
      <c r="AB141" s="17"/>
      <c r="AC141" s="13"/>
      <c r="AD141" s="13"/>
      <c r="AE141" s="100" t="s">
        <v>32</v>
      </c>
      <c r="AF141" s="100" t="s">
        <v>32</v>
      </c>
      <c r="AG141" s="13"/>
      <c r="AH141" s="13"/>
      <c r="AI141" s="13"/>
    </row>
    <row r="142" spans="1:35" ht="84" x14ac:dyDescent="0.2">
      <c r="A142" s="96" t="s">
        <v>1019</v>
      </c>
      <c r="B142" s="96" t="s">
        <v>508</v>
      </c>
      <c r="C142" s="102">
        <v>23</v>
      </c>
      <c r="D142" s="98" t="s">
        <v>60</v>
      </c>
      <c r="E142" s="98" t="s">
        <v>19</v>
      </c>
      <c r="F142" s="98"/>
      <c r="G142" s="98" t="s">
        <v>129</v>
      </c>
      <c r="H142" s="98" t="s">
        <v>1020</v>
      </c>
      <c r="I142" s="99">
        <f t="shared" si="14"/>
        <v>0</v>
      </c>
      <c r="J142" s="98" t="s">
        <v>54</v>
      </c>
      <c r="K142" s="100">
        <v>1</v>
      </c>
      <c r="L142" s="100">
        <v>0</v>
      </c>
      <c r="M142" s="98" t="s">
        <v>24</v>
      </c>
      <c r="N142" s="98" t="s">
        <v>1021</v>
      </c>
      <c r="O142" s="101" t="s">
        <v>107</v>
      </c>
      <c r="P142" s="102" t="s">
        <v>133</v>
      </c>
      <c r="Q142" s="103">
        <v>37118</v>
      </c>
      <c r="R142" s="97">
        <f t="shared" si="15"/>
        <v>2001</v>
      </c>
      <c r="S142" s="97">
        <f t="shared" si="16"/>
        <v>6</v>
      </c>
      <c r="T142" s="98" t="s">
        <v>101</v>
      </c>
      <c r="U142" s="100">
        <f t="shared" si="17"/>
        <v>0</v>
      </c>
      <c r="V142" s="100">
        <f t="shared" si="18"/>
        <v>0</v>
      </c>
      <c r="W142" s="100">
        <f t="shared" si="19"/>
        <v>0</v>
      </c>
      <c r="X142" s="100">
        <f t="shared" si="20"/>
        <v>1</v>
      </c>
      <c r="Y142" s="104" t="s">
        <v>94</v>
      </c>
      <c r="Z142" s="105" t="s">
        <v>1022</v>
      </c>
      <c r="AA142" s="106">
        <v>40784</v>
      </c>
      <c r="AB142" s="100"/>
      <c r="AC142" s="107"/>
      <c r="AD142" s="107"/>
      <c r="AE142" s="100" t="s">
        <v>32</v>
      </c>
      <c r="AF142" s="100" t="s">
        <v>32</v>
      </c>
      <c r="AG142" s="107"/>
      <c r="AH142" s="107"/>
      <c r="AI142" s="107"/>
    </row>
    <row r="143" spans="1:35" ht="14" x14ac:dyDescent="0.2">
      <c r="A143" s="10" t="s">
        <v>525</v>
      </c>
      <c r="B143" s="10" t="s">
        <v>526</v>
      </c>
      <c r="C143" s="11">
        <v>30</v>
      </c>
      <c r="D143" s="12" t="s">
        <v>18</v>
      </c>
      <c r="E143" s="12" t="s">
        <v>19</v>
      </c>
      <c r="F143" s="12" t="s">
        <v>35</v>
      </c>
      <c r="G143" s="12" t="s">
        <v>199</v>
      </c>
      <c r="H143" s="12" t="s">
        <v>195</v>
      </c>
      <c r="I143" s="91">
        <f t="shared" si="14"/>
        <v>0</v>
      </c>
      <c r="J143" s="12" t="s">
        <v>54</v>
      </c>
      <c r="K143" s="17">
        <v>1</v>
      </c>
      <c r="L143" s="17">
        <v>0</v>
      </c>
      <c r="M143" s="12" t="s">
        <v>24</v>
      </c>
      <c r="N143" s="12" t="s">
        <v>527</v>
      </c>
      <c r="O143" s="92" t="s">
        <v>26</v>
      </c>
      <c r="P143" s="14">
        <v>1985</v>
      </c>
      <c r="Q143" s="15">
        <v>33253</v>
      </c>
      <c r="R143" s="11">
        <f t="shared" si="15"/>
        <v>1991</v>
      </c>
      <c r="S143" s="11">
        <f t="shared" si="16"/>
        <v>6</v>
      </c>
      <c r="T143" s="12" t="s">
        <v>106</v>
      </c>
      <c r="U143" s="17">
        <f t="shared" si="17"/>
        <v>0</v>
      </c>
      <c r="V143" s="17">
        <f t="shared" si="18"/>
        <v>0</v>
      </c>
      <c r="W143" s="17">
        <f t="shared" si="19"/>
        <v>0</v>
      </c>
      <c r="X143" s="17">
        <f t="shared" si="20"/>
        <v>1</v>
      </c>
      <c r="Y143" s="93" t="s">
        <v>94</v>
      </c>
      <c r="Z143" s="94" t="s">
        <v>261</v>
      </c>
      <c r="AA143" s="16">
        <v>41599</v>
      </c>
      <c r="AB143" s="17"/>
      <c r="AC143" s="13"/>
      <c r="AD143" s="13"/>
      <c r="AE143" s="100" t="s">
        <v>31</v>
      </c>
      <c r="AF143" s="100" t="s">
        <v>31</v>
      </c>
      <c r="AG143" s="13" t="s">
        <v>820</v>
      </c>
      <c r="AH143" s="13"/>
      <c r="AI143" s="13"/>
    </row>
    <row r="144" spans="1:35" ht="14" x14ac:dyDescent="0.2">
      <c r="A144" s="95" t="s">
        <v>528</v>
      </c>
      <c r="B144" s="95" t="s">
        <v>17</v>
      </c>
      <c r="C144" s="97">
        <v>22</v>
      </c>
      <c r="D144" s="98" t="s">
        <v>60</v>
      </c>
      <c r="E144" s="98" t="s">
        <v>19</v>
      </c>
      <c r="F144" s="98" t="s">
        <v>35</v>
      </c>
      <c r="G144" s="98" t="s">
        <v>159</v>
      </c>
      <c r="H144" s="98" t="s">
        <v>379</v>
      </c>
      <c r="I144" s="99">
        <f t="shared" si="14"/>
        <v>1</v>
      </c>
      <c r="J144" s="98" t="s">
        <v>201</v>
      </c>
      <c r="K144" s="100">
        <v>1</v>
      </c>
      <c r="L144" s="100">
        <v>1</v>
      </c>
      <c r="M144" s="98" t="s">
        <v>24</v>
      </c>
      <c r="N144" s="98" t="s">
        <v>141</v>
      </c>
      <c r="O144" s="101" t="s">
        <v>147</v>
      </c>
      <c r="P144" s="102">
        <v>1989</v>
      </c>
      <c r="Q144" s="103">
        <v>36907</v>
      </c>
      <c r="R144" s="97">
        <f t="shared" si="15"/>
        <v>2001</v>
      </c>
      <c r="S144" s="97">
        <f t="shared" si="16"/>
        <v>12</v>
      </c>
      <c r="T144" s="98" t="s">
        <v>66</v>
      </c>
      <c r="U144" s="100">
        <f t="shared" si="17"/>
        <v>0</v>
      </c>
      <c r="V144" s="100">
        <f t="shared" si="18"/>
        <v>0</v>
      </c>
      <c r="W144" s="100">
        <f t="shared" si="19"/>
        <v>1</v>
      </c>
      <c r="X144" s="100">
        <f t="shared" si="20"/>
        <v>0</v>
      </c>
      <c r="Y144" s="104" t="s">
        <v>94</v>
      </c>
      <c r="Z144" s="105" t="s">
        <v>94</v>
      </c>
      <c r="AA144" s="106">
        <v>40784</v>
      </c>
      <c r="AB144" s="100"/>
      <c r="AC144" s="107"/>
      <c r="AD144" s="107"/>
      <c r="AE144" s="100" t="s">
        <v>32</v>
      </c>
      <c r="AF144" s="100" t="s">
        <v>32</v>
      </c>
      <c r="AG144" s="107"/>
      <c r="AH144" s="107"/>
      <c r="AI144" s="107"/>
    </row>
    <row r="145" spans="1:35" ht="42" x14ac:dyDescent="0.2">
      <c r="A145" s="10" t="s">
        <v>529</v>
      </c>
      <c r="B145" s="10" t="s">
        <v>530</v>
      </c>
      <c r="C145" s="11">
        <v>14</v>
      </c>
      <c r="D145" s="12" t="s">
        <v>50</v>
      </c>
      <c r="E145" s="12" t="s">
        <v>19</v>
      </c>
      <c r="F145" s="12" t="s">
        <v>35</v>
      </c>
      <c r="G145" s="12" t="s">
        <v>21</v>
      </c>
      <c r="H145" s="12" t="s">
        <v>22</v>
      </c>
      <c r="I145" s="91">
        <f t="shared" si="14"/>
        <v>0</v>
      </c>
      <c r="J145" s="12" t="s">
        <v>62</v>
      </c>
      <c r="K145" s="17">
        <v>1</v>
      </c>
      <c r="L145" s="17">
        <v>1</v>
      </c>
      <c r="M145" s="12" t="s">
        <v>24</v>
      </c>
      <c r="N145" s="12" t="s">
        <v>271</v>
      </c>
      <c r="O145" s="92" t="s">
        <v>146</v>
      </c>
      <c r="P145" s="14">
        <v>1988</v>
      </c>
      <c r="Q145" s="15">
        <v>37230</v>
      </c>
      <c r="R145" s="11">
        <f t="shared" si="15"/>
        <v>2001</v>
      </c>
      <c r="S145" s="11">
        <f t="shared" si="16"/>
        <v>13</v>
      </c>
      <c r="T145" s="12" t="s">
        <v>101</v>
      </c>
      <c r="U145" s="17">
        <f t="shared" si="17"/>
        <v>0</v>
      </c>
      <c r="V145" s="17">
        <f t="shared" si="18"/>
        <v>1</v>
      </c>
      <c r="W145" s="17">
        <f t="shared" si="19"/>
        <v>0</v>
      </c>
      <c r="X145" s="17">
        <f t="shared" si="20"/>
        <v>0</v>
      </c>
      <c r="Y145" s="93" t="s">
        <v>94</v>
      </c>
      <c r="Z145" s="94" t="s">
        <v>29</v>
      </c>
      <c r="AA145" s="16">
        <v>40784</v>
      </c>
      <c r="AB145" s="17"/>
      <c r="AC145" s="13"/>
      <c r="AD145" s="13"/>
      <c r="AE145" s="100" t="s">
        <v>31</v>
      </c>
      <c r="AF145" s="100" t="s">
        <v>31</v>
      </c>
      <c r="AG145" s="13" t="s">
        <v>836</v>
      </c>
      <c r="AH145" s="13">
        <v>70</v>
      </c>
      <c r="AI145" s="13" t="s">
        <v>826</v>
      </c>
    </row>
    <row r="146" spans="1:35" ht="28" x14ac:dyDescent="0.2">
      <c r="A146" s="95" t="s">
        <v>531</v>
      </c>
      <c r="B146" s="95" t="s">
        <v>532</v>
      </c>
      <c r="C146" s="97">
        <v>32</v>
      </c>
      <c r="D146" s="98" t="s">
        <v>50</v>
      </c>
      <c r="E146" s="98" t="s">
        <v>19</v>
      </c>
      <c r="F146" s="98" t="s">
        <v>97</v>
      </c>
      <c r="G146" s="98" t="s">
        <v>21</v>
      </c>
      <c r="H146" s="98" t="s">
        <v>22</v>
      </c>
      <c r="I146" s="99">
        <f t="shared" si="14"/>
        <v>0</v>
      </c>
      <c r="J146" s="98" t="s">
        <v>533</v>
      </c>
      <c r="K146" s="100">
        <v>1</v>
      </c>
      <c r="L146" s="100">
        <v>0</v>
      </c>
      <c r="M146" s="98" t="s">
        <v>24</v>
      </c>
      <c r="N146" s="98" t="s">
        <v>534</v>
      </c>
      <c r="O146" s="101" t="s">
        <v>26</v>
      </c>
      <c r="P146" s="102">
        <v>1985</v>
      </c>
      <c r="Q146" s="103">
        <v>37631</v>
      </c>
      <c r="R146" s="97">
        <f t="shared" si="15"/>
        <v>2003</v>
      </c>
      <c r="S146" s="97">
        <f t="shared" si="16"/>
        <v>18</v>
      </c>
      <c r="T146" s="98" t="s">
        <v>67</v>
      </c>
      <c r="U146" s="100">
        <f t="shared" si="17"/>
        <v>1</v>
      </c>
      <c r="V146" s="100">
        <f t="shared" si="18"/>
        <v>0</v>
      </c>
      <c r="W146" s="100">
        <f t="shared" si="19"/>
        <v>0</v>
      </c>
      <c r="X146" s="100">
        <f t="shared" si="20"/>
        <v>0</v>
      </c>
      <c r="Y146" s="104" t="s">
        <v>178</v>
      </c>
      <c r="Z146" s="105" t="s">
        <v>178</v>
      </c>
      <c r="AA146" s="106">
        <v>40784</v>
      </c>
      <c r="AB146" s="100"/>
      <c r="AC146" s="107"/>
      <c r="AD146" s="107"/>
      <c r="AE146" s="100" t="s">
        <v>32</v>
      </c>
      <c r="AF146" s="100" t="s">
        <v>32</v>
      </c>
      <c r="AG146" s="107"/>
      <c r="AH146" s="107"/>
      <c r="AI146" s="107"/>
    </row>
    <row r="147" spans="1:35" ht="14" x14ac:dyDescent="0.2">
      <c r="A147" s="10" t="s">
        <v>535</v>
      </c>
      <c r="B147" s="10" t="s">
        <v>536</v>
      </c>
      <c r="C147" s="11">
        <v>22</v>
      </c>
      <c r="D147" s="12" t="s">
        <v>60</v>
      </c>
      <c r="E147" s="12" t="s">
        <v>19</v>
      </c>
      <c r="F147" s="12" t="s">
        <v>61</v>
      </c>
      <c r="G147" s="12" t="s">
        <v>199</v>
      </c>
      <c r="H147" s="12" t="s">
        <v>537</v>
      </c>
      <c r="I147" s="91">
        <f t="shared" si="14"/>
        <v>1</v>
      </c>
      <c r="J147" s="12" t="s">
        <v>201</v>
      </c>
      <c r="K147" s="17">
        <v>1</v>
      </c>
      <c r="L147" s="17">
        <v>0</v>
      </c>
      <c r="M147" s="12" t="s">
        <v>120</v>
      </c>
      <c r="N147" s="12"/>
      <c r="O147" s="92" t="s">
        <v>45</v>
      </c>
      <c r="P147" s="14">
        <v>2006</v>
      </c>
      <c r="Q147" s="15">
        <v>41982</v>
      </c>
      <c r="R147" s="11">
        <f t="shared" si="15"/>
        <v>2014</v>
      </c>
      <c r="S147" s="11">
        <f t="shared" si="16"/>
        <v>8</v>
      </c>
      <c r="T147" s="12" t="s">
        <v>28</v>
      </c>
      <c r="U147" s="17">
        <f t="shared" si="17"/>
        <v>0</v>
      </c>
      <c r="V147" s="17">
        <f t="shared" si="18"/>
        <v>0</v>
      </c>
      <c r="W147" s="17">
        <f t="shared" si="19"/>
        <v>0</v>
      </c>
      <c r="X147" s="17">
        <f t="shared" si="20"/>
        <v>0</v>
      </c>
      <c r="Y147" s="93">
        <v>25</v>
      </c>
      <c r="Z147" s="94" t="s">
        <v>494</v>
      </c>
      <c r="AA147" s="16">
        <v>42039</v>
      </c>
      <c r="AB147" s="17" t="s">
        <v>31</v>
      </c>
      <c r="AC147" s="13"/>
      <c r="AD147" s="13"/>
      <c r="AE147" s="100" t="s">
        <v>32</v>
      </c>
      <c r="AF147" s="100" t="s">
        <v>32</v>
      </c>
      <c r="AG147" s="13"/>
      <c r="AH147" s="13"/>
      <c r="AI147" s="13"/>
    </row>
    <row r="148" spans="1:35" ht="28" x14ac:dyDescent="0.2">
      <c r="A148" s="95" t="s">
        <v>535</v>
      </c>
      <c r="B148" s="95" t="s">
        <v>302</v>
      </c>
      <c r="C148" s="97">
        <v>18</v>
      </c>
      <c r="D148" s="98" t="s">
        <v>60</v>
      </c>
      <c r="E148" s="98" t="s">
        <v>19</v>
      </c>
      <c r="F148" s="98" t="s">
        <v>51</v>
      </c>
      <c r="G148" s="98" t="s">
        <v>21</v>
      </c>
      <c r="H148" s="98" t="s">
        <v>22</v>
      </c>
      <c r="I148" s="99">
        <f t="shared" si="14"/>
        <v>1</v>
      </c>
      <c r="J148" s="98" t="s">
        <v>140</v>
      </c>
      <c r="K148" s="100">
        <v>1</v>
      </c>
      <c r="L148" s="100">
        <v>0</v>
      </c>
      <c r="M148" s="98" t="s">
        <v>24</v>
      </c>
      <c r="N148" s="98"/>
      <c r="O148" s="101" t="s">
        <v>64</v>
      </c>
      <c r="P148" s="102">
        <v>2000</v>
      </c>
      <c r="Q148" s="103">
        <v>37670</v>
      </c>
      <c r="R148" s="97">
        <f t="shared" si="15"/>
        <v>2003</v>
      </c>
      <c r="S148" s="97">
        <f t="shared" si="16"/>
        <v>3</v>
      </c>
      <c r="T148" s="98" t="s">
        <v>67</v>
      </c>
      <c r="U148" s="100">
        <f t="shared" si="17"/>
        <v>0</v>
      </c>
      <c r="V148" s="100">
        <f t="shared" si="18"/>
        <v>0</v>
      </c>
      <c r="W148" s="100">
        <f t="shared" si="19"/>
        <v>1</v>
      </c>
      <c r="X148" s="100">
        <f t="shared" si="20"/>
        <v>0</v>
      </c>
      <c r="Y148" s="104" t="s">
        <v>94</v>
      </c>
      <c r="Z148" s="105" t="s">
        <v>94</v>
      </c>
      <c r="AA148" s="106">
        <v>40784</v>
      </c>
      <c r="AB148" s="100"/>
      <c r="AC148" s="107"/>
      <c r="AD148" s="107"/>
      <c r="AE148" s="100" t="s">
        <v>32</v>
      </c>
      <c r="AF148" s="100" t="s">
        <v>32</v>
      </c>
      <c r="AG148" s="107"/>
      <c r="AH148" s="107"/>
      <c r="AI148" s="107"/>
    </row>
    <row r="149" spans="1:35" ht="14" x14ac:dyDescent="0.2">
      <c r="A149" s="10" t="s">
        <v>538</v>
      </c>
      <c r="B149" s="10" t="s">
        <v>539</v>
      </c>
      <c r="C149" s="11">
        <v>13</v>
      </c>
      <c r="D149" s="12" t="s">
        <v>18</v>
      </c>
      <c r="E149" s="12" t="s">
        <v>19</v>
      </c>
      <c r="F149" s="12" t="s">
        <v>35</v>
      </c>
      <c r="G149" s="12" t="s">
        <v>111</v>
      </c>
      <c r="H149" s="12" t="s">
        <v>540</v>
      </c>
      <c r="I149" s="91">
        <f t="shared" si="14"/>
        <v>0</v>
      </c>
      <c r="J149" s="12" t="s">
        <v>54</v>
      </c>
      <c r="K149" s="17">
        <v>1</v>
      </c>
      <c r="L149" s="17">
        <v>1</v>
      </c>
      <c r="M149" s="12" t="s">
        <v>24</v>
      </c>
      <c r="N149" s="12" t="s">
        <v>141</v>
      </c>
      <c r="O149" s="92" t="s">
        <v>541</v>
      </c>
      <c r="P149" s="14">
        <v>1959</v>
      </c>
      <c r="Q149" s="15">
        <v>25157</v>
      </c>
      <c r="R149" s="11">
        <f t="shared" si="15"/>
        <v>1968</v>
      </c>
      <c r="S149" s="11">
        <f t="shared" si="16"/>
        <v>9</v>
      </c>
      <c r="T149" s="12" t="s">
        <v>173</v>
      </c>
      <c r="U149" s="17">
        <f t="shared" si="17"/>
        <v>0</v>
      </c>
      <c r="V149" s="17">
        <f t="shared" si="18"/>
        <v>0</v>
      </c>
      <c r="W149" s="17">
        <f t="shared" si="19"/>
        <v>0</v>
      </c>
      <c r="X149" s="17">
        <f t="shared" si="20"/>
        <v>0</v>
      </c>
      <c r="Y149" s="93">
        <v>20</v>
      </c>
      <c r="Z149" s="94" t="s">
        <v>329</v>
      </c>
      <c r="AA149" s="16">
        <v>40784</v>
      </c>
      <c r="AB149" s="17"/>
      <c r="AC149" s="13"/>
      <c r="AD149" s="13"/>
      <c r="AE149" s="100" t="s">
        <v>32</v>
      </c>
      <c r="AF149" s="100" t="s">
        <v>32</v>
      </c>
      <c r="AG149" s="13"/>
      <c r="AH149" s="13"/>
      <c r="AI149" s="13"/>
    </row>
    <row r="150" spans="1:35" ht="154" x14ac:dyDescent="0.2">
      <c r="A150" s="95" t="s">
        <v>542</v>
      </c>
      <c r="B150" s="95" t="s">
        <v>221</v>
      </c>
      <c r="C150" s="97">
        <v>17</v>
      </c>
      <c r="D150" s="98" t="s">
        <v>18</v>
      </c>
      <c r="E150" s="98" t="s">
        <v>19</v>
      </c>
      <c r="F150" s="98" t="s">
        <v>78</v>
      </c>
      <c r="G150" s="98" t="s">
        <v>117</v>
      </c>
      <c r="H150" s="98" t="s">
        <v>543</v>
      </c>
      <c r="I150" s="99">
        <f t="shared" si="14"/>
        <v>0</v>
      </c>
      <c r="J150" s="98" t="s">
        <v>62</v>
      </c>
      <c r="K150" s="100">
        <v>1</v>
      </c>
      <c r="L150" s="100">
        <v>0</v>
      </c>
      <c r="M150" s="98" t="s">
        <v>24</v>
      </c>
      <c r="N150" s="98" t="s">
        <v>74</v>
      </c>
      <c r="O150" s="101" t="s">
        <v>114</v>
      </c>
      <c r="P150" s="102">
        <v>1973</v>
      </c>
      <c r="Q150" s="103">
        <v>35657</v>
      </c>
      <c r="R150" s="97">
        <f t="shared" si="15"/>
        <v>1997</v>
      </c>
      <c r="S150" s="97">
        <f t="shared" si="16"/>
        <v>24</v>
      </c>
      <c r="T150" s="98" t="s">
        <v>64</v>
      </c>
      <c r="U150" s="100">
        <f t="shared" si="17"/>
        <v>0</v>
      </c>
      <c r="V150" s="100">
        <f t="shared" si="18"/>
        <v>0</v>
      </c>
      <c r="W150" s="100">
        <f t="shared" si="19"/>
        <v>1</v>
      </c>
      <c r="X150" s="100">
        <f t="shared" si="20"/>
        <v>0</v>
      </c>
      <c r="Y150" s="104" t="s">
        <v>94</v>
      </c>
      <c r="Z150" s="105" t="s">
        <v>94</v>
      </c>
      <c r="AA150" s="106">
        <v>40784</v>
      </c>
      <c r="AB150" s="100" t="s">
        <v>31</v>
      </c>
      <c r="AC150" s="107"/>
      <c r="AD150" s="107"/>
      <c r="AE150" s="100" t="s">
        <v>31</v>
      </c>
      <c r="AF150" s="100" t="s">
        <v>31</v>
      </c>
      <c r="AG150" s="107" t="s">
        <v>853</v>
      </c>
      <c r="AH150" s="107"/>
      <c r="AI150" s="107"/>
    </row>
    <row r="151" spans="1:35" ht="14" x14ac:dyDescent="0.2">
      <c r="A151" s="10" t="s">
        <v>544</v>
      </c>
      <c r="B151" s="10" t="s">
        <v>545</v>
      </c>
      <c r="C151" s="11">
        <v>24</v>
      </c>
      <c r="D151" s="12" t="s">
        <v>18</v>
      </c>
      <c r="E151" s="12" t="s">
        <v>19</v>
      </c>
      <c r="F151" s="12" t="s">
        <v>35</v>
      </c>
      <c r="G151" s="12" t="s">
        <v>246</v>
      </c>
      <c r="H151" s="12" t="s">
        <v>546</v>
      </c>
      <c r="I151" s="91">
        <f t="shared" si="14"/>
        <v>0</v>
      </c>
      <c r="J151" s="12" t="s">
        <v>54</v>
      </c>
      <c r="K151" s="17">
        <v>1</v>
      </c>
      <c r="L151" s="17">
        <v>0</v>
      </c>
      <c r="M151" s="12" t="s">
        <v>24</v>
      </c>
      <c r="N151" s="12"/>
      <c r="O151" s="92" t="s">
        <v>547</v>
      </c>
      <c r="P151" s="14">
        <v>1956</v>
      </c>
      <c r="Q151" s="15">
        <v>25552</v>
      </c>
      <c r="R151" s="11">
        <f t="shared" si="15"/>
        <v>1969</v>
      </c>
      <c r="S151" s="11">
        <f t="shared" si="16"/>
        <v>13</v>
      </c>
      <c r="T151" s="12" t="s">
        <v>173</v>
      </c>
      <c r="U151" s="17">
        <f t="shared" si="17"/>
        <v>0</v>
      </c>
      <c r="V151" s="17">
        <f t="shared" si="18"/>
        <v>0</v>
      </c>
      <c r="W151" s="17">
        <f t="shared" si="19"/>
        <v>1</v>
      </c>
      <c r="X151" s="17">
        <f t="shared" si="20"/>
        <v>0</v>
      </c>
      <c r="Y151" s="93" t="s">
        <v>94</v>
      </c>
      <c r="Z151" s="94" t="s">
        <v>94</v>
      </c>
      <c r="AA151" s="16">
        <v>41192</v>
      </c>
      <c r="AB151" s="17"/>
      <c r="AC151" s="13"/>
      <c r="AD151" s="13"/>
      <c r="AE151" s="100" t="s">
        <v>32</v>
      </c>
      <c r="AF151" s="100" t="s">
        <v>32</v>
      </c>
      <c r="AG151" s="13"/>
      <c r="AH151" s="13"/>
      <c r="AI151" s="13"/>
    </row>
    <row r="152" spans="1:35" ht="70" x14ac:dyDescent="0.2">
      <c r="A152" s="95" t="s">
        <v>548</v>
      </c>
      <c r="B152" s="95" t="s">
        <v>549</v>
      </c>
      <c r="C152" s="97">
        <v>20</v>
      </c>
      <c r="D152" s="98" t="s">
        <v>50</v>
      </c>
      <c r="E152" s="98" t="s">
        <v>19</v>
      </c>
      <c r="F152" s="98" t="s">
        <v>124</v>
      </c>
      <c r="G152" s="98" t="s">
        <v>21</v>
      </c>
      <c r="H152" s="98" t="s">
        <v>22</v>
      </c>
      <c r="I152" s="99">
        <f t="shared" si="14"/>
        <v>0</v>
      </c>
      <c r="J152" s="98" t="s">
        <v>306</v>
      </c>
      <c r="K152" s="100">
        <v>1</v>
      </c>
      <c r="L152" s="100">
        <v>0</v>
      </c>
      <c r="M152" s="98" t="s">
        <v>24</v>
      </c>
      <c r="N152" s="98" t="s">
        <v>550</v>
      </c>
      <c r="O152" s="101" t="s">
        <v>106</v>
      </c>
      <c r="P152" s="102">
        <v>1995</v>
      </c>
      <c r="Q152" s="103">
        <v>41649</v>
      </c>
      <c r="R152" s="97">
        <f t="shared" si="15"/>
        <v>2014</v>
      </c>
      <c r="S152" s="97">
        <f t="shared" si="16"/>
        <v>19</v>
      </c>
      <c r="T152" s="98" t="s">
        <v>57</v>
      </c>
      <c r="U152" s="100">
        <f t="shared" si="17"/>
        <v>0</v>
      </c>
      <c r="V152" s="100">
        <f t="shared" si="18"/>
        <v>1</v>
      </c>
      <c r="W152" s="100">
        <f t="shared" si="19"/>
        <v>0</v>
      </c>
      <c r="X152" s="100">
        <f t="shared" si="20"/>
        <v>0</v>
      </c>
      <c r="Y152" s="104" t="s">
        <v>94</v>
      </c>
      <c r="Z152" s="105" t="s">
        <v>29</v>
      </c>
      <c r="AA152" s="106">
        <v>41649</v>
      </c>
      <c r="AB152" s="100"/>
      <c r="AC152" s="107"/>
      <c r="AD152" s="107"/>
      <c r="AE152" s="100" t="s">
        <v>32</v>
      </c>
      <c r="AF152" s="100" t="s">
        <v>32</v>
      </c>
      <c r="AG152" s="107"/>
      <c r="AH152" s="107"/>
      <c r="AI152" s="107"/>
    </row>
    <row r="153" spans="1:35" ht="14" x14ac:dyDescent="0.2">
      <c r="A153" s="10" t="s">
        <v>551</v>
      </c>
      <c r="B153" s="10" t="s">
        <v>552</v>
      </c>
      <c r="C153" s="11">
        <v>21</v>
      </c>
      <c r="D153" s="12" t="s">
        <v>50</v>
      </c>
      <c r="E153" s="12" t="s">
        <v>19</v>
      </c>
      <c r="F153" s="12" t="s">
        <v>124</v>
      </c>
      <c r="G153" s="12" t="s">
        <v>21</v>
      </c>
      <c r="H153" s="12" t="s">
        <v>22</v>
      </c>
      <c r="I153" s="91">
        <f t="shared" si="14"/>
        <v>0</v>
      </c>
      <c r="J153" s="12" t="s">
        <v>62</v>
      </c>
      <c r="K153" s="17">
        <v>1</v>
      </c>
      <c r="L153" s="17">
        <v>0</v>
      </c>
      <c r="M153" s="12" t="s">
        <v>24</v>
      </c>
      <c r="N153" s="12" t="s">
        <v>74</v>
      </c>
      <c r="O153" s="92" t="s">
        <v>146</v>
      </c>
      <c r="P153" s="14">
        <v>1989</v>
      </c>
      <c r="Q153" s="15">
        <v>37631</v>
      </c>
      <c r="R153" s="11">
        <f t="shared" si="15"/>
        <v>2003</v>
      </c>
      <c r="S153" s="11">
        <f t="shared" si="16"/>
        <v>14</v>
      </c>
      <c r="T153" s="12" t="s">
        <v>67</v>
      </c>
      <c r="U153" s="17">
        <f t="shared" si="17"/>
        <v>1</v>
      </c>
      <c r="V153" s="17">
        <f t="shared" si="18"/>
        <v>0</v>
      </c>
      <c r="W153" s="17">
        <f t="shared" si="19"/>
        <v>0</v>
      </c>
      <c r="X153" s="17">
        <f t="shared" si="20"/>
        <v>0</v>
      </c>
      <c r="Y153" s="93" t="s">
        <v>178</v>
      </c>
      <c r="Z153" s="94" t="s">
        <v>178</v>
      </c>
      <c r="AA153" s="16">
        <v>40784</v>
      </c>
      <c r="AB153" s="17"/>
      <c r="AC153" s="13"/>
      <c r="AD153" s="13"/>
      <c r="AE153" s="100" t="s">
        <v>32</v>
      </c>
      <c r="AF153" s="100" t="s">
        <v>32</v>
      </c>
      <c r="AG153" s="13"/>
      <c r="AH153" s="13"/>
      <c r="AI153" s="13"/>
    </row>
    <row r="154" spans="1:35" ht="14" x14ac:dyDescent="0.2">
      <c r="A154" s="95" t="s">
        <v>553</v>
      </c>
      <c r="B154" s="95" t="s">
        <v>554</v>
      </c>
      <c r="C154" s="97">
        <v>57</v>
      </c>
      <c r="D154" s="98" t="s">
        <v>18</v>
      </c>
      <c r="E154" s="98" t="s">
        <v>34</v>
      </c>
      <c r="F154" s="98" t="s">
        <v>61</v>
      </c>
      <c r="G154" s="98" t="s">
        <v>555</v>
      </c>
      <c r="H154" s="98" t="s">
        <v>556</v>
      </c>
      <c r="I154" s="99">
        <f t="shared" si="14"/>
        <v>0</v>
      </c>
      <c r="J154" s="98" t="s">
        <v>557</v>
      </c>
      <c r="K154" s="100">
        <v>1</v>
      </c>
      <c r="L154" s="100">
        <v>0</v>
      </c>
      <c r="M154" s="98" t="s">
        <v>24</v>
      </c>
      <c r="N154" s="98"/>
      <c r="O154" s="101" t="s">
        <v>163</v>
      </c>
      <c r="P154" s="102">
        <v>1991</v>
      </c>
      <c r="Q154" s="103">
        <v>35030</v>
      </c>
      <c r="R154" s="97">
        <f t="shared" si="15"/>
        <v>1995</v>
      </c>
      <c r="S154" s="97">
        <f t="shared" si="16"/>
        <v>4</v>
      </c>
      <c r="T154" s="98" t="s">
        <v>133</v>
      </c>
      <c r="U154" s="100">
        <f t="shared" si="17"/>
        <v>0</v>
      </c>
      <c r="V154" s="100">
        <f t="shared" si="18"/>
        <v>0</v>
      </c>
      <c r="W154" s="100">
        <f t="shared" si="19"/>
        <v>0</v>
      </c>
      <c r="X154" s="100">
        <f t="shared" si="20"/>
        <v>1</v>
      </c>
      <c r="Y154" s="104" t="s">
        <v>94</v>
      </c>
      <c r="Z154" s="105" t="s">
        <v>558</v>
      </c>
      <c r="AA154" s="106">
        <v>40784</v>
      </c>
      <c r="AB154" s="100"/>
      <c r="AC154" s="107"/>
      <c r="AD154" s="107"/>
      <c r="AE154" s="100" t="s">
        <v>32</v>
      </c>
      <c r="AF154" s="100" t="s">
        <v>32</v>
      </c>
      <c r="AG154" s="107"/>
      <c r="AH154" s="107"/>
      <c r="AI154" s="107"/>
    </row>
    <row r="155" spans="1:35" ht="98" x14ac:dyDescent="0.2">
      <c r="A155" s="10" t="s">
        <v>559</v>
      </c>
      <c r="B155" s="10" t="s">
        <v>560</v>
      </c>
      <c r="C155" s="11">
        <v>33</v>
      </c>
      <c r="D155" s="12" t="s">
        <v>50</v>
      </c>
      <c r="E155" s="12" t="s">
        <v>19</v>
      </c>
      <c r="F155" s="12" t="s">
        <v>61</v>
      </c>
      <c r="G155" s="12" t="s">
        <v>199</v>
      </c>
      <c r="H155" s="12" t="s">
        <v>260</v>
      </c>
      <c r="I155" s="91">
        <f t="shared" si="14"/>
        <v>0</v>
      </c>
      <c r="J155" s="12"/>
      <c r="K155" s="17">
        <v>0</v>
      </c>
      <c r="L155" s="17">
        <v>1</v>
      </c>
      <c r="M155" s="12" t="s">
        <v>131</v>
      </c>
      <c r="N155" s="12"/>
      <c r="O155" s="92" t="s">
        <v>272</v>
      </c>
      <c r="P155" s="14">
        <v>1976</v>
      </c>
      <c r="Q155" s="15">
        <v>30084</v>
      </c>
      <c r="R155" s="11">
        <f t="shared" si="15"/>
        <v>1982</v>
      </c>
      <c r="S155" s="11">
        <f t="shared" si="16"/>
        <v>6</v>
      </c>
      <c r="T155" s="12" t="s">
        <v>142</v>
      </c>
      <c r="U155" s="17">
        <f t="shared" si="17"/>
        <v>0</v>
      </c>
      <c r="V155" s="17">
        <f t="shared" si="18"/>
        <v>0</v>
      </c>
      <c r="W155" s="17">
        <f t="shared" si="19"/>
        <v>0</v>
      </c>
      <c r="X155" s="17">
        <f t="shared" si="20"/>
        <v>0</v>
      </c>
      <c r="Y155" s="93">
        <v>5</v>
      </c>
      <c r="Z155" s="94" t="s">
        <v>164</v>
      </c>
      <c r="AA155" s="16">
        <v>40784</v>
      </c>
      <c r="AB155" s="17" t="s">
        <v>31</v>
      </c>
      <c r="AC155" s="13"/>
      <c r="AD155" s="13"/>
      <c r="AE155" s="100" t="s">
        <v>32</v>
      </c>
      <c r="AF155" s="100" t="s">
        <v>32</v>
      </c>
      <c r="AG155" s="13"/>
      <c r="AH155" s="13"/>
      <c r="AI155" s="13" t="s">
        <v>844</v>
      </c>
    </row>
    <row r="156" spans="1:35" ht="28" x14ac:dyDescent="0.2">
      <c r="A156" s="95" t="s">
        <v>561</v>
      </c>
      <c r="B156" s="95" t="s">
        <v>562</v>
      </c>
      <c r="C156" s="97">
        <v>21</v>
      </c>
      <c r="D156" s="98" t="s">
        <v>18</v>
      </c>
      <c r="E156" s="98" t="s">
        <v>19</v>
      </c>
      <c r="F156" s="98" t="s">
        <v>20</v>
      </c>
      <c r="G156" s="98" t="s">
        <v>277</v>
      </c>
      <c r="H156" s="98" t="s">
        <v>563</v>
      </c>
      <c r="I156" s="99">
        <f t="shared" si="14"/>
        <v>0</v>
      </c>
      <c r="J156" s="98" t="s">
        <v>54</v>
      </c>
      <c r="K156" s="100">
        <v>1</v>
      </c>
      <c r="L156" s="100">
        <v>1</v>
      </c>
      <c r="M156" s="98" t="s">
        <v>24</v>
      </c>
      <c r="N156" s="98" t="s">
        <v>564</v>
      </c>
      <c r="O156" s="101" t="s">
        <v>134</v>
      </c>
      <c r="P156" s="102">
        <v>1998</v>
      </c>
      <c r="Q156" s="103">
        <v>41890</v>
      </c>
      <c r="R156" s="97">
        <f t="shared" si="15"/>
        <v>2014</v>
      </c>
      <c r="S156" s="97">
        <f t="shared" si="16"/>
        <v>16</v>
      </c>
      <c r="T156" s="98" t="s">
        <v>57</v>
      </c>
      <c r="U156" s="100">
        <f t="shared" si="17"/>
        <v>0</v>
      </c>
      <c r="V156" s="100">
        <f t="shared" si="18"/>
        <v>1</v>
      </c>
      <c r="W156" s="100">
        <f t="shared" si="19"/>
        <v>0</v>
      </c>
      <c r="X156" s="100">
        <f t="shared" si="20"/>
        <v>0</v>
      </c>
      <c r="Y156" s="104" t="s">
        <v>94</v>
      </c>
      <c r="Z156" s="105" t="s">
        <v>29</v>
      </c>
      <c r="AA156" s="106">
        <v>41891</v>
      </c>
      <c r="AB156" s="100" t="s">
        <v>31</v>
      </c>
      <c r="AC156" s="107"/>
      <c r="AD156" s="107"/>
      <c r="AE156" s="100" t="s">
        <v>31</v>
      </c>
      <c r="AF156" s="100" t="s">
        <v>31</v>
      </c>
      <c r="AG156" s="107" t="s">
        <v>860</v>
      </c>
      <c r="AH156" s="107"/>
      <c r="AI156" s="107"/>
    </row>
    <row r="157" spans="1:35" ht="28" x14ac:dyDescent="0.2">
      <c r="A157" s="10" t="s">
        <v>561</v>
      </c>
      <c r="B157" s="10" t="s">
        <v>565</v>
      </c>
      <c r="C157" s="11">
        <v>29</v>
      </c>
      <c r="D157" s="12" t="s">
        <v>18</v>
      </c>
      <c r="E157" s="12" t="s">
        <v>19</v>
      </c>
      <c r="F157" s="12" t="s">
        <v>35</v>
      </c>
      <c r="G157" s="12" t="s">
        <v>445</v>
      </c>
      <c r="H157" s="12" t="s">
        <v>566</v>
      </c>
      <c r="I157" s="91">
        <f t="shared" si="14"/>
        <v>0</v>
      </c>
      <c r="J157" s="12" t="s">
        <v>155</v>
      </c>
      <c r="K157" s="17">
        <v>0</v>
      </c>
      <c r="L157" s="17">
        <v>1</v>
      </c>
      <c r="M157" s="12" t="s">
        <v>131</v>
      </c>
      <c r="N157" s="12"/>
      <c r="O157" s="92" t="s">
        <v>163</v>
      </c>
      <c r="P157" s="14">
        <v>1990</v>
      </c>
      <c r="Q157" s="15">
        <v>33185</v>
      </c>
      <c r="R157" s="11">
        <f t="shared" si="15"/>
        <v>1990</v>
      </c>
      <c r="S157" s="11">
        <f t="shared" si="16"/>
        <v>0</v>
      </c>
      <c r="T157" s="12" t="s">
        <v>163</v>
      </c>
      <c r="U157" s="17">
        <f t="shared" si="17"/>
        <v>0</v>
      </c>
      <c r="V157" s="17">
        <f t="shared" si="18"/>
        <v>0</v>
      </c>
      <c r="W157" s="17">
        <f t="shared" si="19"/>
        <v>0</v>
      </c>
      <c r="X157" s="17">
        <f t="shared" si="20"/>
        <v>0</v>
      </c>
      <c r="Y157" s="93"/>
      <c r="Z157" s="94" t="s">
        <v>244</v>
      </c>
      <c r="AA157" s="16">
        <v>41922</v>
      </c>
      <c r="AB157" s="17"/>
      <c r="AC157" s="13"/>
      <c r="AD157" s="13"/>
      <c r="AE157" s="100" t="s">
        <v>32</v>
      </c>
      <c r="AF157" s="100" t="s">
        <v>32</v>
      </c>
      <c r="AG157" s="13"/>
      <c r="AH157" s="13"/>
      <c r="AI157" s="13"/>
    </row>
    <row r="158" spans="1:35" ht="28" x14ac:dyDescent="0.2">
      <c r="A158" s="95" t="s">
        <v>567</v>
      </c>
      <c r="B158" s="95" t="s">
        <v>568</v>
      </c>
      <c r="C158" s="97">
        <v>17</v>
      </c>
      <c r="D158" s="98" t="s">
        <v>50</v>
      </c>
      <c r="E158" s="98" t="s">
        <v>19</v>
      </c>
      <c r="F158" s="98" t="s">
        <v>259</v>
      </c>
      <c r="G158" s="98" t="s">
        <v>21</v>
      </c>
      <c r="H158" s="98" t="s">
        <v>22</v>
      </c>
      <c r="I158" s="99">
        <f t="shared" si="14"/>
        <v>0</v>
      </c>
      <c r="J158" s="98" t="s">
        <v>306</v>
      </c>
      <c r="K158" s="100">
        <v>1</v>
      </c>
      <c r="L158" s="100">
        <v>0</v>
      </c>
      <c r="M158" s="98" t="s">
        <v>24</v>
      </c>
      <c r="N158" s="98"/>
      <c r="O158" s="101" t="s">
        <v>106</v>
      </c>
      <c r="P158" s="102">
        <v>1995</v>
      </c>
      <c r="Q158" s="103">
        <v>39263</v>
      </c>
      <c r="R158" s="97">
        <f t="shared" si="15"/>
        <v>2007</v>
      </c>
      <c r="S158" s="97">
        <f t="shared" si="16"/>
        <v>12</v>
      </c>
      <c r="T158" s="98" t="s">
        <v>57</v>
      </c>
      <c r="U158" s="100">
        <f t="shared" si="17"/>
        <v>0</v>
      </c>
      <c r="V158" s="100">
        <f t="shared" si="18"/>
        <v>0</v>
      </c>
      <c r="W158" s="100">
        <f t="shared" si="19"/>
        <v>0</v>
      </c>
      <c r="X158" s="100">
        <f t="shared" si="20"/>
        <v>0</v>
      </c>
      <c r="Y158" s="104">
        <v>30</v>
      </c>
      <c r="Z158" s="105" t="s">
        <v>196</v>
      </c>
      <c r="AA158" s="106">
        <v>41814</v>
      </c>
      <c r="AB158" s="100"/>
      <c r="AC158" s="107"/>
      <c r="AD158" s="107"/>
      <c r="AE158" s="100" t="s">
        <v>32</v>
      </c>
      <c r="AF158" s="100" t="s">
        <v>32</v>
      </c>
      <c r="AG158" s="107"/>
      <c r="AH158" s="107"/>
      <c r="AI158" s="107"/>
    </row>
    <row r="159" spans="1:35" ht="14" x14ac:dyDescent="0.2">
      <c r="A159" s="10" t="s">
        <v>569</v>
      </c>
      <c r="B159" s="10" t="s">
        <v>570</v>
      </c>
      <c r="C159" s="11">
        <v>36</v>
      </c>
      <c r="D159" s="12" t="s">
        <v>18</v>
      </c>
      <c r="E159" s="12" t="s">
        <v>19</v>
      </c>
      <c r="F159" s="12" t="s">
        <v>35</v>
      </c>
      <c r="G159" s="12" t="s">
        <v>36</v>
      </c>
      <c r="H159" s="12" t="s">
        <v>571</v>
      </c>
      <c r="I159" s="91">
        <f t="shared" si="14"/>
        <v>0</v>
      </c>
      <c r="J159" s="12" t="s">
        <v>54</v>
      </c>
      <c r="K159" s="17">
        <v>1</v>
      </c>
      <c r="L159" s="17">
        <v>0</v>
      </c>
      <c r="M159" s="12" t="s">
        <v>24</v>
      </c>
      <c r="N159" s="12"/>
      <c r="O159" s="92" t="s">
        <v>88</v>
      </c>
      <c r="P159" s="14">
        <v>1990</v>
      </c>
      <c r="Q159" s="15">
        <v>38870</v>
      </c>
      <c r="R159" s="11">
        <f t="shared" si="15"/>
        <v>2006</v>
      </c>
      <c r="S159" s="11">
        <f t="shared" si="16"/>
        <v>16</v>
      </c>
      <c r="T159" s="12" t="s">
        <v>93</v>
      </c>
      <c r="U159" s="17">
        <f t="shared" si="17"/>
        <v>0</v>
      </c>
      <c r="V159" s="17">
        <f t="shared" si="18"/>
        <v>0</v>
      </c>
      <c r="W159" s="17">
        <f t="shared" si="19"/>
        <v>1</v>
      </c>
      <c r="X159" s="17">
        <f t="shared" si="20"/>
        <v>0</v>
      </c>
      <c r="Y159" s="93" t="s">
        <v>94</v>
      </c>
      <c r="Z159" s="94" t="s">
        <v>94</v>
      </c>
      <c r="AA159" s="16">
        <v>40784</v>
      </c>
      <c r="AB159" s="17"/>
      <c r="AC159" s="13"/>
      <c r="AD159" s="13"/>
      <c r="AE159" s="100" t="s">
        <v>31</v>
      </c>
      <c r="AF159" s="100" t="s">
        <v>31</v>
      </c>
      <c r="AG159" s="13" t="s">
        <v>824</v>
      </c>
      <c r="AH159" s="13"/>
      <c r="AI159" s="13"/>
    </row>
    <row r="160" spans="1:35" ht="14" x14ac:dyDescent="0.2">
      <c r="A160" s="96" t="s">
        <v>1023</v>
      </c>
      <c r="B160" s="96" t="s">
        <v>548</v>
      </c>
      <c r="C160" s="102">
        <v>19</v>
      </c>
      <c r="D160" s="98" t="s">
        <v>50</v>
      </c>
      <c r="E160" s="98" t="s">
        <v>19</v>
      </c>
      <c r="F160" s="98"/>
      <c r="G160" s="98" t="s">
        <v>21</v>
      </c>
      <c r="H160" s="98" t="s">
        <v>22</v>
      </c>
      <c r="I160" s="99">
        <f t="shared" si="14"/>
        <v>0</v>
      </c>
      <c r="J160" s="98" t="s">
        <v>62</v>
      </c>
      <c r="K160" s="100">
        <v>1</v>
      </c>
      <c r="L160" s="100">
        <v>0</v>
      </c>
      <c r="M160" s="98" t="s">
        <v>24</v>
      </c>
      <c r="N160" s="98" t="s">
        <v>87</v>
      </c>
      <c r="O160" s="101" t="s">
        <v>173</v>
      </c>
      <c r="P160" s="102" t="s">
        <v>107</v>
      </c>
      <c r="Q160" s="103">
        <v>42871</v>
      </c>
      <c r="R160" s="97">
        <f t="shared" si="15"/>
        <v>2017</v>
      </c>
      <c r="S160" s="97">
        <f t="shared" si="16"/>
        <v>23</v>
      </c>
      <c r="T160" s="98" t="s">
        <v>999</v>
      </c>
      <c r="U160" s="100">
        <f t="shared" si="17"/>
        <v>0</v>
      </c>
      <c r="V160" s="100">
        <f t="shared" si="18"/>
        <v>0</v>
      </c>
      <c r="W160" s="100">
        <f t="shared" si="19"/>
        <v>0</v>
      </c>
      <c r="X160" s="100">
        <f t="shared" si="20"/>
        <v>0</v>
      </c>
      <c r="Y160" s="104">
        <v>60</v>
      </c>
      <c r="Z160" s="105" t="s">
        <v>713</v>
      </c>
      <c r="AA160" s="106">
        <v>42882</v>
      </c>
      <c r="AB160" s="100"/>
      <c r="AC160" s="107"/>
      <c r="AD160" s="107"/>
      <c r="AE160" s="100" t="s">
        <v>32</v>
      </c>
      <c r="AF160" s="100" t="s">
        <v>32</v>
      </c>
      <c r="AG160" s="107"/>
      <c r="AH160" s="107"/>
      <c r="AI160" s="107"/>
    </row>
    <row r="161" spans="1:35" ht="56" x14ac:dyDescent="0.2">
      <c r="A161" s="10" t="s">
        <v>572</v>
      </c>
      <c r="B161" s="10" t="s">
        <v>258</v>
      </c>
      <c r="C161" s="11">
        <v>41</v>
      </c>
      <c r="D161" s="12" t="s">
        <v>18</v>
      </c>
      <c r="E161" s="12" t="s">
        <v>19</v>
      </c>
      <c r="F161" s="12" t="s">
        <v>61</v>
      </c>
      <c r="G161" s="12" t="s">
        <v>180</v>
      </c>
      <c r="H161" s="12" t="s">
        <v>181</v>
      </c>
      <c r="I161" s="91">
        <f t="shared" si="14"/>
        <v>0</v>
      </c>
      <c r="J161" s="12" t="s">
        <v>252</v>
      </c>
      <c r="K161" s="17">
        <v>1</v>
      </c>
      <c r="L161" s="17">
        <v>1</v>
      </c>
      <c r="M161" s="12" t="s">
        <v>24</v>
      </c>
      <c r="N161" s="12" t="s">
        <v>352</v>
      </c>
      <c r="O161" s="92" t="s">
        <v>56</v>
      </c>
      <c r="P161" s="14">
        <v>1985</v>
      </c>
      <c r="Q161" s="15">
        <v>33983</v>
      </c>
      <c r="R161" s="11">
        <f t="shared" si="15"/>
        <v>1993</v>
      </c>
      <c r="S161" s="11">
        <f t="shared" si="16"/>
        <v>8</v>
      </c>
      <c r="T161" s="12" t="s">
        <v>39</v>
      </c>
      <c r="U161" s="17">
        <f t="shared" si="17"/>
        <v>0</v>
      </c>
      <c r="V161" s="17">
        <f t="shared" si="18"/>
        <v>0</v>
      </c>
      <c r="W161" s="17">
        <f t="shared" si="19"/>
        <v>1</v>
      </c>
      <c r="X161" s="17">
        <f t="shared" si="20"/>
        <v>0</v>
      </c>
      <c r="Y161" s="93" t="s">
        <v>94</v>
      </c>
      <c r="Z161" s="94" t="s">
        <v>94</v>
      </c>
      <c r="AA161" s="16">
        <v>40784</v>
      </c>
      <c r="AB161" s="17" t="s">
        <v>31</v>
      </c>
      <c r="AC161" s="13"/>
      <c r="AD161" s="13"/>
      <c r="AE161" s="100" t="s">
        <v>31</v>
      </c>
      <c r="AF161" s="100" t="s">
        <v>31</v>
      </c>
      <c r="AG161" s="13" t="s">
        <v>855</v>
      </c>
      <c r="AH161" s="13"/>
      <c r="AI161" s="13"/>
    </row>
    <row r="162" spans="1:35" ht="28" x14ac:dyDescent="0.2">
      <c r="A162" s="95" t="s">
        <v>573</v>
      </c>
      <c r="B162" s="95" t="s">
        <v>574</v>
      </c>
      <c r="C162" s="97">
        <v>18</v>
      </c>
      <c r="D162" s="98" t="s">
        <v>18</v>
      </c>
      <c r="E162" s="98" t="s">
        <v>19</v>
      </c>
      <c r="F162" s="98" t="s">
        <v>35</v>
      </c>
      <c r="G162" s="98" t="s">
        <v>36</v>
      </c>
      <c r="H162" s="98" t="s">
        <v>571</v>
      </c>
      <c r="I162" s="99">
        <f t="shared" si="14"/>
        <v>0</v>
      </c>
      <c r="J162" s="98" t="s">
        <v>575</v>
      </c>
      <c r="K162" s="100">
        <v>1</v>
      </c>
      <c r="L162" s="100">
        <v>0</v>
      </c>
      <c r="M162" s="98" t="s">
        <v>120</v>
      </c>
      <c r="N162" s="98"/>
      <c r="O162" s="101" t="s">
        <v>26</v>
      </c>
      <c r="P162" s="102">
        <v>1989</v>
      </c>
      <c r="Q162" s="103">
        <v>33590</v>
      </c>
      <c r="R162" s="97">
        <f t="shared" si="15"/>
        <v>1991</v>
      </c>
      <c r="S162" s="97">
        <f t="shared" si="16"/>
        <v>2</v>
      </c>
      <c r="T162" s="98" t="s">
        <v>106</v>
      </c>
      <c r="U162" s="100">
        <f t="shared" si="17"/>
        <v>0</v>
      </c>
      <c r="V162" s="100">
        <f t="shared" si="18"/>
        <v>0</v>
      </c>
      <c r="W162" s="100">
        <f t="shared" si="19"/>
        <v>0</v>
      </c>
      <c r="X162" s="100">
        <f t="shared" si="20"/>
        <v>0</v>
      </c>
      <c r="Y162" s="104">
        <v>15</v>
      </c>
      <c r="Z162" s="105" t="s">
        <v>576</v>
      </c>
      <c r="AA162" s="106">
        <v>41937</v>
      </c>
      <c r="AB162" s="100"/>
      <c r="AC162" s="107"/>
      <c r="AD162" s="107"/>
      <c r="AE162" s="100" t="s">
        <v>32</v>
      </c>
      <c r="AF162" s="100" t="s">
        <v>32</v>
      </c>
      <c r="AG162" s="107"/>
      <c r="AH162" s="107"/>
      <c r="AI162" s="107"/>
    </row>
    <row r="163" spans="1:35" ht="28" x14ac:dyDescent="0.2">
      <c r="A163" s="10" t="s">
        <v>577</v>
      </c>
      <c r="B163" s="10" t="s">
        <v>123</v>
      </c>
      <c r="C163" s="11">
        <v>35</v>
      </c>
      <c r="D163" s="12" t="s">
        <v>18</v>
      </c>
      <c r="E163" s="12" t="s">
        <v>19</v>
      </c>
      <c r="F163" s="12" t="s">
        <v>51</v>
      </c>
      <c r="G163" s="12" t="s">
        <v>199</v>
      </c>
      <c r="H163" s="12" t="s">
        <v>287</v>
      </c>
      <c r="I163" s="91">
        <f t="shared" si="14"/>
        <v>0</v>
      </c>
      <c r="J163" s="12" t="s">
        <v>306</v>
      </c>
      <c r="K163" s="17">
        <v>1</v>
      </c>
      <c r="L163" s="17">
        <v>0</v>
      </c>
      <c r="M163" s="12" t="s">
        <v>24</v>
      </c>
      <c r="N163" s="12" t="s">
        <v>578</v>
      </c>
      <c r="O163" s="92" t="s">
        <v>163</v>
      </c>
      <c r="P163" s="14">
        <v>1991</v>
      </c>
      <c r="Q163" s="15">
        <v>41354</v>
      </c>
      <c r="R163" s="11">
        <f t="shared" si="15"/>
        <v>2013</v>
      </c>
      <c r="S163" s="11">
        <f t="shared" si="16"/>
        <v>22</v>
      </c>
      <c r="T163" s="12" t="s">
        <v>83</v>
      </c>
      <c r="U163" s="17">
        <f t="shared" si="17"/>
        <v>0</v>
      </c>
      <c r="V163" s="17">
        <f t="shared" si="18"/>
        <v>0</v>
      </c>
      <c r="W163" s="17">
        <f t="shared" si="19"/>
        <v>0</v>
      </c>
      <c r="X163" s="17">
        <f t="shared" si="20"/>
        <v>1</v>
      </c>
      <c r="Y163" s="93" t="s">
        <v>94</v>
      </c>
      <c r="Z163" s="94" t="s">
        <v>579</v>
      </c>
      <c r="AA163" s="16">
        <v>41354</v>
      </c>
      <c r="AB163" s="17"/>
      <c r="AC163" s="13"/>
      <c r="AD163" s="13"/>
      <c r="AE163" s="100" t="s">
        <v>32</v>
      </c>
      <c r="AF163" s="100" t="s">
        <v>32</v>
      </c>
      <c r="AG163" s="13"/>
      <c r="AH163" s="13"/>
      <c r="AI163" s="13"/>
    </row>
    <row r="164" spans="1:35" ht="14" x14ac:dyDescent="0.2">
      <c r="A164" s="95" t="s">
        <v>580</v>
      </c>
      <c r="B164" s="95" t="s">
        <v>350</v>
      </c>
      <c r="C164" s="97">
        <v>16</v>
      </c>
      <c r="D164" s="98" t="s">
        <v>50</v>
      </c>
      <c r="E164" s="98" t="s">
        <v>19</v>
      </c>
      <c r="F164" s="98" t="s">
        <v>61</v>
      </c>
      <c r="G164" s="98" t="s">
        <v>21</v>
      </c>
      <c r="H164" s="98" t="s">
        <v>22</v>
      </c>
      <c r="I164" s="99">
        <f t="shared" si="14"/>
        <v>0</v>
      </c>
      <c r="J164" s="98" t="s">
        <v>62</v>
      </c>
      <c r="K164" s="100">
        <v>1</v>
      </c>
      <c r="L164" s="100">
        <v>1</v>
      </c>
      <c r="M164" s="98" t="s">
        <v>24</v>
      </c>
      <c r="N164" s="98" t="s">
        <v>141</v>
      </c>
      <c r="O164" s="101" t="s">
        <v>107</v>
      </c>
      <c r="P164" s="102">
        <v>1997</v>
      </c>
      <c r="Q164" s="103">
        <v>40865</v>
      </c>
      <c r="R164" s="97">
        <f t="shared" si="15"/>
        <v>2011</v>
      </c>
      <c r="S164" s="97">
        <f t="shared" si="16"/>
        <v>14</v>
      </c>
      <c r="T164" s="98" t="s">
        <v>82</v>
      </c>
      <c r="U164" s="100">
        <f t="shared" si="17"/>
        <v>0</v>
      </c>
      <c r="V164" s="100">
        <f t="shared" si="18"/>
        <v>0</v>
      </c>
      <c r="W164" s="100">
        <f t="shared" si="19"/>
        <v>0</v>
      </c>
      <c r="X164" s="100">
        <f t="shared" si="20"/>
        <v>0</v>
      </c>
      <c r="Y164" s="104">
        <v>40</v>
      </c>
      <c r="Z164" s="105" t="s">
        <v>295</v>
      </c>
      <c r="AA164" s="106">
        <v>40935</v>
      </c>
      <c r="AB164" s="100"/>
      <c r="AC164" s="107"/>
      <c r="AD164" s="107"/>
      <c r="AE164" s="100" t="s">
        <v>32</v>
      </c>
      <c r="AF164" s="100" t="s">
        <v>32</v>
      </c>
      <c r="AG164" s="107"/>
      <c r="AH164" s="107"/>
      <c r="AI164" s="107"/>
    </row>
    <row r="165" spans="1:35" ht="42" x14ac:dyDescent="0.2">
      <c r="A165" s="10" t="s">
        <v>580</v>
      </c>
      <c r="B165" s="10" t="s">
        <v>581</v>
      </c>
      <c r="C165" s="11">
        <v>14</v>
      </c>
      <c r="D165" s="12" t="s">
        <v>50</v>
      </c>
      <c r="E165" s="12" t="s">
        <v>19</v>
      </c>
      <c r="F165" s="12" t="s">
        <v>61</v>
      </c>
      <c r="G165" s="12" t="s">
        <v>199</v>
      </c>
      <c r="H165" s="12" t="s">
        <v>199</v>
      </c>
      <c r="I165" s="91">
        <f t="shared" si="14"/>
        <v>0</v>
      </c>
      <c r="J165" s="12" t="s">
        <v>476</v>
      </c>
      <c r="K165" s="17">
        <v>0</v>
      </c>
      <c r="L165" s="17">
        <v>1</v>
      </c>
      <c r="M165" s="12" t="s">
        <v>131</v>
      </c>
      <c r="N165" s="12" t="s">
        <v>1059</v>
      </c>
      <c r="O165" s="92" t="s">
        <v>38</v>
      </c>
      <c r="P165" s="14">
        <v>1990</v>
      </c>
      <c r="Q165" s="15">
        <v>37609</v>
      </c>
      <c r="R165" s="11">
        <f t="shared" si="15"/>
        <v>2002</v>
      </c>
      <c r="S165" s="11">
        <f t="shared" si="16"/>
        <v>12</v>
      </c>
      <c r="T165" s="12" t="s">
        <v>66</v>
      </c>
      <c r="U165" s="17">
        <f t="shared" si="17"/>
        <v>0</v>
      </c>
      <c r="V165" s="17">
        <f t="shared" si="18"/>
        <v>0</v>
      </c>
      <c r="W165" s="17">
        <f t="shared" si="19"/>
        <v>0</v>
      </c>
      <c r="X165" s="17">
        <f t="shared" si="20"/>
        <v>0</v>
      </c>
      <c r="Y165" s="93">
        <v>10</v>
      </c>
      <c r="Z165" s="94" t="s">
        <v>477</v>
      </c>
      <c r="AA165" s="16">
        <v>40784</v>
      </c>
      <c r="AB165" s="17"/>
      <c r="AC165" s="13"/>
      <c r="AD165" s="13"/>
      <c r="AE165" s="100" t="s">
        <v>32</v>
      </c>
      <c r="AF165" s="100" t="s">
        <v>32</v>
      </c>
      <c r="AG165" s="13"/>
      <c r="AH165" s="13"/>
      <c r="AI165" s="13"/>
    </row>
    <row r="166" spans="1:35" ht="28" x14ac:dyDescent="0.2">
      <c r="A166" s="95" t="s">
        <v>582</v>
      </c>
      <c r="B166" s="95" t="s">
        <v>583</v>
      </c>
      <c r="C166" s="97">
        <v>17</v>
      </c>
      <c r="D166" s="98" t="s">
        <v>18</v>
      </c>
      <c r="E166" s="98" t="s">
        <v>34</v>
      </c>
      <c r="F166" s="98" t="s">
        <v>35</v>
      </c>
      <c r="G166" s="98" t="s">
        <v>555</v>
      </c>
      <c r="H166" s="98" t="s">
        <v>584</v>
      </c>
      <c r="I166" s="99">
        <f t="shared" si="14"/>
        <v>0</v>
      </c>
      <c r="J166" s="98" t="s">
        <v>505</v>
      </c>
      <c r="K166" s="100">
        <v>1</v>
      </c>
      <c r="L166" s="100">
        <v>0</v>
      </c>
      <c r="M166" s="98" t="s">
        <v>120</v>
      </c>
      <c r="N166" s="98"/>
      <c r="O166" s="101" t="s">
        <v>142</v>
      </c>
      <c r="P166" s="102">
        <v>2011</v>
      </c>
      <c r="Q166" s="103">
        <v>37609</v>
      </c>
      <c r="R166" s="97">
        <f t="shared" si="15"/>
        <v>2002</v>
      </c>
      <c r="S166" s="97">
        <f t="shared" si="16"/>
        <v>-9</v>
      </c>
      <c r="T166" s="98" t="s">
        <v>57</v>
      </c>
      <c r="U166" s="100">
        <f t="shared" si="17"/>
        <v>0</v>
      </c>
      <c r="V166" s="100">
        <f t="shared" si="18"/>
        <v>0</v>
      </c>
      <c r="W166" s="100">
        <f t="shared" si="19"/>
        <v>0</v>
      </c>
      <c r="X166" s="100">
        <f t="shared" si="20"/>
        <v>0</v>
      </c>
      <c r="Y166" s="104" t="s">
        <v>1085</v>
      </c>
      <c r="Z166" s="105" t="s">
        <v>284</v>
      </c>
      <c r="AA166" s="106">
        <v>41875</v>
      </c>
      <c r="AB166" s="100"/>
      <c r="AC166" s="107"/>
      <c r="AD166" s="107"/>
      <c r="AE166" s="100" t="s">
        <v>32</v>
      </c>
      <c r="AF166" s="100" t="s">
        <v>32</v>
      </c>
      <c r="AG166" s="107"/>
      <c r="AH166" s="107"/>
      <c r="AI166" s="107"/>
    </row>
    <row r="167" spans="1:35" ht="28" x14ac:dyDescent="0.2">
      <c r="A167" s="10" t="s">
        <v>585</v>
      </c>
      <c r="B167" s="10" t="s">
        <v>586</v>
      </c>
      <c r="C167" s="11">
        <v>19</v>
      </c>
      <c r="D167" s="12" t="s">
        <v>60</v>
      </c>
      <c r="E167" s="12" t="s">
        <v>19</v>
      </c>
      <c r="F167" s="12" t="s">
        <v>61</v>
      </c>
      <c r="G167" s="12" t="s">
        <v>21</v>
      </c>
      <c r="H167" s="12" t="s">
        <v>266</v>
      </c>
      <c r="I167" s="91">
        <f t="shared" si="14"/>
        <v>0</v>
      </c>
      <c r="J167" s="12" t="s">
        <v>437</v>
      </c>
      <c r="K167" s="17">
        <v>1</v>
      </c>
      <c r="L167" s="17">
        <v>0</v>
      </c>
      <c r="M167" s="12" t="s">
        <v>24</v>
      </c>
      <c r="N167" s="12"/>
      <c r="O167" s="92" t="s">
        <v>106</v>
      </c>
      <c r="P167" s="14">
        <v>1993</v>
      </c>
      <c r="Q167" s="15">
        <v>40914</v>
      </c>
      <c r="R167" s="11">
        <f t="shared" si="15"/>
        <v>2012</v>
      </c>
      <c r="S167" s="11">
        <f t="shared" si="16"/>
        <v>19</v>
      </c>
      <c r="T167" s="12" t="s">
        <v>82</v>
      </c>
      <c r="U167" s="17">
        <f t="shared" si="17"/>
        <v>0</v>
      </c>
      <c r="V167" s="17">
        <f t="shared" si="18"/>
        <v>0</v>
      </c>
      <c r="W167" s="17">
        <f t="shared" si="19"/>
        <v>1</v>
      </c>
      <c r="X167" s="17">
        <f t="shared" si="20"/>
        <v>0</v>
      </c>
      <c r="Y167" s="93" t="s">
        <v>94</v>
      </c>
      <c r="Z167" s="94" t="s">
        <v>94</v>
      </c>
      <c r="AA167" s="16">
        <v>40946</v>
      </c>
      <c r="AB167" s="17"/>
      <c r="AC167" s="13"/>
      <c r="AD167" s="13"/>
      <c r="AE167" s="100" t="s">
        <v>31</v>
      </c>
      <c r="AF167" s="100" t="s">
        <v>31</v>
      </c>
      <c r="AG167" s="13" t="s">
        <v>827</v>
      </c>
      <c r="AH167" s="13">
        <v>79</v>
      </c>
      <c r="AI167" s="13"/>
    </row>
    <row r="168" spans="1:35" ht="28" x14ac:dyDescent="0.2">
      <c r="A168" s="95" t="s">
        <v>587</v>
      </c>
      <c r="B168" s="95" t="s">
        <v>588</v>
      </c>
      <c r="C168" s="97">
        <v>17</v>
      </c>
      <c r="D168" s="98" t="s">
        <v>50</v>
      </c>
      <c r="E168" s="98" t="s">
        <v>19</v>
      </c>
      <c r="F168" s="98" t="s">
        <v>61</v>
      </c>
      <c r="G168" s="98" t="s">
        <v>445</v>
      </c>
      <c r="H168" s="98" t="s">
        <v>589</v>
      </c>
      <c r="I168" s="99">
        <f t="shared" si="14"/>
        <v>1</v>
      </c>
      <c r="J168" s="98" t="s">
        <v>310</v>
      </c>
      <c r="K168" s="100">
        <v>0</v>
      </c>
      <c r="L168" s="100">
        <v>1</v>
      </c>
      <c r="M168" s="98" t="s">
        <v>162</v>
      </c>
      <c r="N168" s="98"/>
      <c r="O168" s="101" t="s">
        <v>46</v>
      </c>
      <c r="P168" s="102">
        <v>2006</v>
      </c>
      <c r="Q168" s="103">
        <v>40444</v>
      </c>
      <c r="R168" s="97">
        <f t="shared" si="15"/>
        <v>2010</v>
      </c>
      <c r="S168" s="97">
        <f t="shared" si="16"/>
        <v>4</v>
      </c>
      <c r="T168" s="98" t="s">
        <v>142</v>
      </c>
      <c r="U168" s="100">
        <f t="shared" si="17"/>
        <v>0</v>
      </c>
      <c r="V168" s="100">
        <f t="shared" si="18"/>
        <v>0</v>
      </c>
      <c r="W168" s="100">
        <f t="shared" si="19"/>
        <v>0</v>
      </c>
      <c r="X168" s="100">
        <f t="shared" si="20"/>
        <v>0</v>
      </c>
      <c r="Y168" s="104">
        <v>5</v>
      </c>
      <c r="Z168" s="105" t="s">
        <v>164</v>
      </c>
      <c r="AA168" s="106">
        <v>40784</v>
      </c>
      <c r="AB168" s="100"/>
      <c r="AC168" s="107"/>
      <c r="AD168" s="107"/>
      <c r="AE168" s="100" t="s">
        <v>31</v>
      </c>
      <c r="AF168" s="100" t="s">
        <v>31</v>
      </c>
      <c r="AG168" s="107" t="s">
        <v>877</v>
      </c>
      <c r="AH168" s="107">
        <v>72</v>
      </c>
      <c r="AI168" s="107"/>
    </row>
    <row r="169" spans="1:35" ht="28" x14ac:dyDescent="0.2">
      <c r="A169" s="10" t="s">
        <v>590</v>
      </c>
      <c r="B169" s="10" t="s">
        <v>591</v>
      </c>
      <c r="C169" s="11">
        <v>17</v>
      </c>
      <c r="D169" s="12" t="s">
        <v>50</v>
      </c>
      <c r="E169" s="12" t="s">
        <v>19</v>
      </c>
      <c r="F169" s="12" t="s">
        <v>35</v>
      </c>
      <c r="G169" s="12" t="s">
        <v>21</v>
      </c>
      <c r="H169" s="12" t="s">
        <v>22</v>
      </c>
      <c r="I169" s="91">
        <f t="shared" si="14"/>
        <v>0</v>
      </c>
      <c r="J169" s="12"/>
      <c r="K169" s="17">
        <v>0</v>
      </c>
      <c r="L169" s="17">
        <v>1</v>
      </c>
      <c r="M169" s="12" t="s">
        <v>131</v>
      </c>
      <c r="N169" s="12" t="s">
        <v>74</v>
      </c>
      <c r="O169" s="92" t="s">
        <v>39</v>
      </c>
      <c r="P169" s="14">
        <v>1994</v>
      </c>
      <c r="Q169" s="15">
        <v>38180</v>
      </c>
      <c r="R169" s="11">
        <f t="shared" si="15"/>
        <v>2004</v>
      </c>
      <c r="S169" s="11">
        <f t="shared" si="16"/>
        <v>10</v>
      </c>
      <c r="T169" s="12" t="s">
        <v>45</v>
      </c>
      <c r="U169" s="17">
        <f t="shared" si="17"/>
        <v>0</v>
      </c>
      <c r="V169" s="17">
        <f t="shared" si="18"/>
        <v>0</v>
      </c>
      <c r="W169" s="17">
        <f t="shared" si="19"/>
        <v>0</v>
      </c>
      <c r="X169" s="17">
        <f t="shared" si="20"/>
        <v>0</v>
      </c>
      <c r="Y169" s="93">
        <v>75</v>
      </c>
      <c r="Z169" s="94" t="s">
        <v>592</v>
      </c>
      <c r="AA169" s="16">
        <v>40784</v>
      </c>
      <c r="AB169" s="17"/>
      <c r="AC169" s="13"/>
      <c r="AD169" s="13"/>
      <c r="AE169" s="100" t="s">
        <v>31</v>
      </c>
      <c r="AF169" s="100" t="s">
        <v>31</v>
      </c>
      <c r="AG169" s="13" t="s">
        <v>843</v>
      </c>
      <c r="AH169" s="13"/>
      <c r="AI169" s="13"/>
    </row>
    <row r="170" spans="1:35" ht="28" x14ac:dyDescent="0.2">
      <c r="A170" s="95" t="s">
        <v>593</v>
      </c>
      <c r="B170" s="95" t="s">
        <v>250</v>
      </c>
      <c r="C170" s="97">
        <v>26</v>
      </c>
      <c r="D170" s="98" t="s">
        <v>18</v>
      </c>
      <c r="E170" s="98" t="s">
        <v>19</v>
      </c>
      <c r="F170" s="98" t="s">
        <v>35</v>
      </c>
      <c r="G170" s="98" t="s">
        <v>497</v>
      </c>
      <c r="H170" s="98" t="s">
        <v>594</v>
      </c>
      <c r="I170" s="99">
        <f t="shared" si="14"/>
        <v>0</v>
      </c>
      <c r="J170" s="98" t="s">
        <v>303</v>
      </c>
      <c r="K170" s="100">
        <v>0</v>
      </c>
      <c r="L170" s="100">
        <v>1</v>
      </c>
      <c r="M170" s="98" t="s">
        <v>162</v>
      </c>
      <c r="N170" s="98"/>
      <c r="O170" s="101" t="s">
        <v>93</v>
      </c>
      <c r="P170" s="102">
        <v>2009</v>
      </c>
      <c r="Q170" s="103">
        <v>40933</v>
      </c>
      <c r="R170" s="97">
        <f t="shared" si="15"/>
        <v>2012</v>
      </c>
      <c r="S170" s="97">
        <f t="shared" si="16"/>
        <v>3</v>
      </c>
      <c r="T170" s="98" t="s">
        <v>82</v>
      </c>
      <c r="U170" s="100">
        <f t="shared" si="17"/>
        <v>0</v>
      </c>
      <c r="V170" s="100">
        <f t="shared" si="18"/>
        <v>0</v>
      </c>
      <c r="W170" s="100">
        <f t="shared" si="19"/>
        <v>0</v>
      </c>
      <c r="X170" s="100">
        <f t="shared" si="20"/>
        <v>0</v>
      </c>
      <c r="Y170" s="104">
        <v>35</v>
      </c>
      <c r="Z170" s="105" t="s">
        <v>174</v>
      </c>
      <c r="AA170" s="106">
        <v>41735</v>
      </c>
      <c r="AB170" s="100"/>
      <c r="AC170" s="107"/>
      <c r="AD170" s="107"/>
      <c r="AE170" s="100" t="s">
        <v>31</v>
      </c>
      <c r="AF170" s="100" t="s">
        <v>31</v>
      </c>
      <c r="AG170" s="107" t="s">
        <v>793</v>
      </c>
      <c r="AH170" s="107" t="s">
        <v>821</v>
      </c>
      <c r="AI170" s="107"/>
    </row>
    <row r="171" spans="1:35" ht="28" x14ac:dyDescent="0.2">
      <c r="A171" s="10" t="s">
        <v>595</v>
      </c>
      <c r="B171" s="10" t="s">
        <v>596</v>
      </c>
      <c r="C171" s="11">
        <v>19</v>
      </c>
      <c r="D171" s="12" t="s">
        <v>50</v>
      </c>
      <c r="E171" s="12" t="s">
        <v>19</v>
      </c>
      <c r="F171" s="12" t="s">
        <v>97</v>
      </c>
      <c r="G171" s="12" t="s">
        <v>138</v>
      </c>
      <c r="H171" s="12" t="s">
        <v>139</v>
      </c>
      <c r="I171" s="91">
        <f t="shared" si="14"/>
        <v>1</v>
      </c>
      <c r="J171" s="12" t="s">
        <v>256</v>
      </c>
      <c r="K171" s="17">
        <v>1</v>
      </c>
      <c r="L171" s="17">
        <v>1</v>
      </c>
      <c r="M171" s="12" t="s">
        <v>24</v>
      </c>
      <c r="N171" s="12" t="s">
        <v>141</v>
      </c>
      <c r="O171" s="92" t="s">
        <v>55</v>
      </c>
      <c r="P171" s="14">
        <v>1980</v>
      </c>
      <c r="Q171" s="15">
        <v>37446</v>
      </c>
      <c r="R171" s="11">
        <f t="shared" si="15"/>
        <v>2002</v>
      </c>
      <c r="S171" s="11">
        <f t="shared" si="16"/>
        <v>22</v>
      </c>
      <c r="T171" s="12" t="s">
        <v>184</v>
      </c>
      <c r="U171" s="17">
        <f t="shared" si="17"/>
        <v>0</v>
      </c>
      <c r="V171" s="17">
        <f t="shared" si="18"/>
        <v>0</v>
      </c>
      <c r="W171" s="17">
        <f t="shared" si="19"/>
        <v>1</v>
      </c>
      <c r="X171" s="17">
        <f t="shared" si="20"/>
        <v>0</v>
      </c>
      <c r="Y171" s="93" t="s">
        <v>94</v>
      </c>
      <c r="Z171" s="94" t="s">
        <v>94</v>
      </c>
      <c r="AA171" s="16">
        <v>40784</v>
      </c>
      <c r="AB171" s="17"/>
      <c r="AC171" s="13"/>
      <c r="AD171" s="13"/>
      <c r="AE171" s="100" t="s">
        <v>32</v>
      </c>
      <c r="AF171" s="100" t="s">
        <v>32</v>
      </c>
      <c r="AG171" s="13"/>
      <c r="AH171" s="13"/>
      <c r="AI171" s="13"/>
    </row>
    <row r="172" spans="1:35" ht="42" x14ac:dyDescent="0.2">
      <c r="A172" s="95" t="s">
        <v>597</v>
      </c>
      <c r="B172" s="95" t="s">
        <v>598</v>
      </c>
      <c r="C172" s="97">
        <v>14</v>
      </c>
      <c r="D172" s="98" t="s">
        <v>50</v>
      </c>
      <c r="E172" s="98" t="s">
        <v>19</v>
      </c>
      <c r="F172" s="98" t="s">
        <v>61</v>
      </c>
      <c r="G172" s="98" t="s">
        <v>199</v>
      </c>
      <c r="H172" s="98" t="s">
        <v>199</v>
      </c>
      <c r="I172" s="99">
        <f t="shared" si="14"/>
        <v>0</v>
      </c>
      <c r="J172" s="98" t="s">
        <v>476</v>
      </c>
      <c r="K172" s="100">
        <v>0</v>
      </c>
      <c r="L172" s="100">
        <v>1</v>
      </c>
      <c r="M172" s="98" t="s">
        <v>131</v>
      </c>
      <c r="N172" s="98" t="s">
        <v>294</v>
      </c>
      <c r="O172" s="101" t="s">
        <v>38</v>
      </c>
      <c r="P172" s="102">
        <v>1990</v>
      </c>
      <c r="Q172" s="103">
        <v>37609</v>
      </c>
      <c r="R172" s="97">
        <f t="shared" si="15"/>
        <v>2002</v>
      </c>
      <c r="S172" s="97">
        <f t="shared" si="16"/>
        <v>12</v>
      </c>
      <c r="T172" s="98" t="s">
        <v>66</v>
      </c>
      <c r="U172" s="100">
        <f t="shared" si="17"/>
        <v>0</v>
      </c>
      <c r="V172" s="100">
        <f t="shared" si="18"/>
        <v>0</v>
      </c>
      <c r="W172" s="100">
        <f t="shared" si="19"/>
        <v>0</v>
      </c>
      <c r="X172" s="100">
        <f t="shared" si="20"/>
        <v>0</v>
      </c>
      <c r="Y172" s="104">
        <v>10</v>
      </c>
      <c r="Z172" s="105" t="s">
        <v>477</v>
      </c>
      <c r="AA172" s="106">
        <v>40784</v>
      </c>
      <c r="AB172" s="100"/>
      <c r="AC172" s="107"/>
      <c r="AD172" s="107"/>
      <c r="AE172" s="100" t="s">
        <v>32</v>
      </c>
      <c r="AF172" s="100" t="s">
        <v>32</v>
      </c>
      <c r="AG172" s="107"/>
      <c r="AH172" s="107"/>
      <c r="AI172" s="107"/>
    </row>
    <row r="173" spans="1:35" ht="42" x14ac:dyDescent="0.2">
      <c r="A173" s="18" t="s">
        <v>1024</v>
      </c>
      <c r="B173" s="18" t="s">
        <v>1025</v>
      </c>
      <c r="C173" s="14">
        <v>14</v>
      </c>
      <c r="D173" s="12" t="s">
        <v>50</v>
      </c>
      <c r="E173" s="12" t="s">
        <v>19</v>
      </c>
      <c r="F173" s="12"/>
      <c r="G173" s="12" t="s">
        <v>277</v>
      </c>
      <c r="H173" s="12" t="s">
        <v>300</v>
      </c>
      <c r="I173" s="91">
        <f t="shared" si="14"/>
        <v>1</v>
      </c>
      <c r="J173" s="12" t="s">
        <v>201</v>
      </c>
      <c r="K173" s="17">
        <v>1</v>
      </c>
      <c r="L173" s="17">
        <v>0</v>
      </c>
      <c r="M173" s="12" t="s">
        <v>24</v>
      </c>
      <c r="N173" s="12" t="s">
        <v>740</v>
      </c>
      <c r="O173" s="92" t="s">
        <v>89</v>
      </c>
      <c r="P173" s="14" t="s">
        <v>93</v>
      </c>
      <c r="Q173" s="15">
        <v>42529</v>
      </c>
      <c r="R173" s="11">
        <f t="shared" si="15"/>
        <v>2016</v>
      </c>
      <c r="S173" s="11">
        <f t="shared" si="16"/>
        <v>8</v>
      </c>
      <c r="T173" s="12" t="s">
        <v>319</v>
      </c>
      <c r="U173" s="17">
        <f t="shared" si="17"/>
        <v>0</v>
      </c>
      <c r="V173" s="17">
        <f t="shared" si="18"/>
        <v>0</v>
      </c>
      <c r="W173" s="17">
        <f t="shared" si="19"/>
        <v>0</v>
      </c>
      <c r="X173" s="17">
        <f t="shared" si="20"/>
        <v>0</v>
      </c>
      <c r="Y173" s="93">
        <v>90</v>
      </c>
      <c r="Z173" s="94" t="s">
        <v>1026</v>
      </c>
      <c r="AA173" s="16">
        <v>42570</v>
      </c>
      <c r="AB173" s="17"/>
      <c r="AC173" s="13"/>
      <c r="AD173" s="13"/>
      <c r="AE173" s="100" t="s">
        <v>31</v>
      </c>
      <c r="AF173" s="100" t="s">
        <v>31</v>
      </c>
      <c r="AG173" s="13" t="s">
        <v>1048</v>
      </c>
      <c r="AH173" s="13"/>
      <c r="AI173" s="13"/>
    </row>
    <row r="174" spans="1:35" ht="28" x14ac:dyDescent="0.2">
      <c r="A174" s="95" t="s">
        <v>599</v>
      </c>
      <c r="B174" s="95" t="s">
        <v>600</v>
      </c>
      <c r="C174" s="97">
        <v>14</v>
      </c>
      <c r="D174" s="98" t="s">
        <v>50</v>
      </c>
      <c r="E174" s="98" t="s">
        <v>19</v>
      </c>
      <c r="F174" s="98" t="s">
        <v>61</v>
      </c>
      <c r="G174" s="98" t="s">
        <v>199</v>
      </c>
      <c r="H174" s="98" t="s">
        <v>199</v>
      </c>
      <c r="I174" s="99">
        <f t="shared" si="14"/>
        <v>0</v>
      </c>
      <c r="J174" s="98" t="s">
        <v>476</v>
      </c>
      <c r="K174" s="100">
        <v>0</v>
      </c>
      <c r="L174" s="100">
        <v>1</v>
      </c>
      <c r="M174" s="98" t="s">
        <v>131</v>
      </c>
      <c r="N174" s="98" t="s">
        <v>601</v>
      </c>
      <c r="O174" s="101" t="s">
        <v>38</v>
      </c>
      <c r="P174" s="102">
        <v>1990</v>
      </c>
      <c r="Q174" s="103">
        <v>37609</v>
      </c>
      <c r="R174" s="97">
        <f t="shared" si="15"/>
        <v>2002</v>
      </c>
      <c r="S174" s="97">
        <f t="shared" si="16"/>
        <v>12</v>
      </c>
      <c r="T174" s="98" t="s">
        <v>66</v>
      </c>
      <c r="U174" s="100">
        <f t="shared" si="17"/>
        <v>0</v>
      </c>
      <c r="V174" s="100">
        <f t="shared" si="18"/>
        <v>0</v>
      </c>
      <c r="W174" s="100">
        <f t="shared" si="19"/>
        <v>0</v>
      </c>
      <c r="X174" s="100">
        <f t="shared" si="20"/>
        <v>0</v>
      </c>
      <c r="Y174" s="104">
        <v>10</v>
      </c>
      <c r="Z174" s="105" t="s">
        <v>477</v>
      </c>
      <c r="AA174" s="106">
        <v>40784</v>
      </c>
      <c r="AB174" s="100"/>
      <c r="AC174" s="107"/>
      <c r="AD174" s="107"/>
      <c r="AE174" s="100" t="s">
        <v>32</v>
      </c>
      <c r="AF174" s="100" t="s">
        <v>32</v>
      </c>
      <c r="AG174" s="107"/>
      <c r="AH174" s="107"/>
      <c r="AI174" s="107"/>
    </row>
    <row r="175" spans="1:35" ht="28" x14ac:dyDescent="0.2">
      <c r="A175" s="10" t="s">
        <v>602</v>
      </c>
      <c r="B175" s="10" t="s">
        <v>603</v>
      </c>
      <c r="C175" s="11">
        <v>26</v>
      </c>
      <c r="D175" s="12" t="s">
        <v>60</v>
      </c>
      <c r="E175" s="12" t="s">
        <v>19</v>
      </c>
      <c r="F175" s="12" t="s">
        <v>61</v>
      </c>
      <c r="G175" s="12" t="s">
        <v>21</v>
      </c>
      <c r="H175" s="12" t="s">
        <v>22</v>
      </c>
      <c r="I175" s="91">
        <f t="shared" si="14"/>
        <v>1</v>
      </c>
      <c r="J175" s="12" t="s">
        <v>140</v>
      </c>
      <c r="K175" s="17">
        <v>1</v>
      </c>
      <c r="L175" s="17">
        <v>0</v>
      </c>
      <c r="M175" s="12" t="s">
        <v>24</v>
      </c>
      <c r="N175" s="12"/>
      <c r="O175" s="92" t="s">
        <v>64</v>
      </c>
      <c r="P175" s="14">
        <v>2002</v>
      </c>
      <c r="Q175" s="15">
        <v>37608</v>
      </c>
      <c r="R175" s="11">
        <f t="shared" si="15"/>
        <v>2002</v>
      </c>
      <c r="S175" s="11">
        <f t="shared" si="16"/>
        <v>0</v>
      </c>
      <c r="T175" s="12" t="s">
        <v>67</v>
      </c>
      <c r="U175" s="17">
        <f t="shared" si="17"/>
        <v>0</v>
      </c>
      <c r="V175" s="17">
        <f t="shared" si="18"/>
        <v>0</v>
      </c>
      <c r="W175" s="17">
        <f t="shared" si="19"/>
        <v>0</v>
      </c>
      <c r="X175" s="17">
        <f t="shared" si="20"/>
        <v>0</v>
      </c>
      <c r="Y175" s="93">
        <v>12</v>
      </c>
      <c r="Z175" s="94" t="s">
        <v>148</v>
      </c>
      <c r="AA175" s="16">
        <v>40784</v>
      </c>
      <c r="AB175" s="17"/>
      <c r="AC175" s="13"/>
      <c r="AD175" s="13"/>
      <c r="AE175" s="100" t="s">
        <v>32</v>
      </c>
      <c r="AF175" s="100" t="s">
        <v>32</v>
      </c>
      <c r="AG175" s="13"/>
      <c r="AH175" s="13"/>
      <c r="AI175" s="13"/>
    </row>
    <row r="176" spans="1:35" ht="14" x14ac:dyDescent="0.2">
      <c r="A176" s="95" t="s">
        <v>604</v>
      </c>
      <c r="B176" s="95" t="s">
        <v>123</v>
      </c>
      <c r="C176" s="97">
        <v>18</v>
      </c>
      <c r="D176" s="98" t="s">
        <v>18</v>
      </c>
      <c r="E176" s="98" t="s">
        <v>19</v>
      </c>
      <c r="F176" s="98" t="s">
        <v>124</v>
      </c>
      <c r="G176" s="98" t="s">
        <v>418</v>
      </c>
      <c r="H176" s="98" t="s">
        <v>571</v>
      </c>
      <c r="I176" s="99">
        <f t="shared" si="14"/>
        <v>0</v>
      </c>
      <c r="J176" s="98" t="s">
        <v>605</v>
      </c>
      <c r="K176" s="100">
        <v>0</v>
      </c>
      <c r="L176" s="100">
        <v>0</v>
      </c>
      <c r="M176" s="98" t="s">
        <v>100</v>
      </c>
      <c r="N176" s="98"/>
      <c r="O176" s="101" t="s">
        <v>107</v>
      </c>
      <c r="P176" s="102">
        <v>1998</v>
      </c>
      <c r="Q176" s="103">
        <v>36308</v>
      </c>
      <c r="R176" s="97">
        <f t="shared" si="15"/>
        <v>1999</v>
      </c>
      <c r="S176" s="97">
        <f t="shared" si="16"/>
        <v>1</v>
      </c>
      <c r="T176" s="98" t="s">
        <v>65</v>
      </c>
      <c r="U176" s="100">
        <f t="shared" si="17"/>
        <v>0</v>
      </c>
      <c r="V176" s="100">
        <f t="shared" si="18"/>
        <v>0</v>
      </c>
      <c r="W176" s="100">
        <f t="shared" si="19"/>
        <v>0</v>
      </c>
      <c r="X176" s="100">
        <f t="shared" si="20"/>
        <v>0</v>
      </c>
      <c r="Y176" s="104"/>
      <c r="Z176" s="105" t="s">
        <v>244</v>
      </c>
      <c r="AA176" s="106">
        <v>40784</v>
      </c>
      <c r="AB176" s="100"/>
      <c r="AC176" s="107"/>
      <c r="AD176" s="107"/>
      <c r="AE176" s="100" t="s">
        <v>32</v>
      </c>
      <c r="AF176" s="100" t="s">
        <v>32</v>
      </c>
      <c r="AG176" s="107"/>
      <c r="AH176" s="107"/>
      <c r="AI176" s="107"/>
    </row>
    <row r="177" spans="1:35" ht="14" x14ac:dyDescent="0.2">
      <c r="A177" s="10" t="s">
        <v>606</v>
      </c>
      <c r="B177" s="10" t="s">
        <v>221</v>
      </c>
      <c r="C177" s="11">
        <v>15</v>
      </c>
      <c r="D177" s="12" t="s">
        <v>50</v>
      </c>
      <c r="E177" s="12" t="s">
        <v>19</v>
      </c>
      <c r="F177" s="12" t="s">
        <v>61</v>
      </c>
      <c r="G177" s="12" t="s">
        <v>21</v>
      </c>
      <c r="H177" s="12" t="s">
        <v>22</v>
      </c>
      <c r="I177" s="91">
        <f t="shared" si="14"/>
        <v>0</v>
      </c>
      <c r="J177" s="12" t="s">
        <v>62</v>
      </c>
      <c r="K177" s="17">
        <v>1</v>
      </c>
      <c r="L177" s="17">
        <v>1</v>
      </c>
      <c r="M177" s="12" t="s">
        <v>24</v>
      </c>
      <c r="N177" s="12" t="s">
        <v>141</v>
      </c>
      <c r="O177" s="92" t="s">
        <v>107</v>
      </c>
      <c r="P177" s="14">
        <v>1998</v>
      </c>
      <c r="Q177" s="15">
        <v>40850</v>
      </c>
      <c r="R177" s="11">
        <f t="shared" si="15"/>
        <v>2011</v>
      </c>
      <c r="S177" s="11">
        <f t="shared" si="16"/>
        <v>13</v>
      </c>
      <c r="T177" s="12" t="s">
        <v>82</v>
      </c>
      <c r="U177" s="17">
        <f t="shared" si="17"/>
        <v>0</v>
      </c>
      <c r="V177" s="17">
        <f t="shared" si="18"/>
        <v>0</v>
      </c>
      <c r="W177" s="17">
        <f t="shared" si="19"/>
        <v>0</v>
      </c>
      <c r="X177" s="17">
        <f t="shared" si="20"/>
        <v>0</v>
      </c>
      <c r="Y177" s="93">
        <v>40</v>
      </c>
      <c r="Z177" s="94" t="s">
        <v>295</v>
      </c>
      <c r="AA177" s="16">
        <v>40935</v>
      </c>
      <c r="AB177" s="17"/>
      <c r="AC177" s="13"/>
      <c r="AD177" s="13"/>
      <c r="AE177" s="100" t="s">
        <v>32</v>
      </c>
      <c r="AF177" s="100" t="s">
        <v>32</v>
      </c>
      <c r="AG177" s="13"/>
      <c r="AH177" s="13"/>
      <c r="AI177" s="13"/>
    </row>
    <row r="178" spans="1:35" ht="14" x14ac:dyDescent="0.2">
      <c r="A178" s="95" t="s">
        <v>607</v>
      </c>
      <c r="B178" s="95" t="s">
        <v>608</v>
      </c>
      <c r="C178" s="97">
        <v>14</v>
      </c>
      <c r="D178" s="98" t="s">
        <v>50</v>
      </c>
      <c r="E178" s="98" t="s">
        <v>19</v>
      </c>
      <c r="F178" s="98" t="s">
        <v>313</v>
      </c>
      <c r="G178" s="98" t="s">
        <v>21</v>
      </c>
      <c r="H178" s="98" t="s">
        <v>609</v>
      </c>
      <c r="I178" s="99">
        <f t="shared" si="14"/>
        <v>0</v>
      </c>
      <c r="J178" s="98" t="s">
        <v>252</v>
      </c>
      <c r="K178" s="100">
        <v>1</v>
      </c>
      <c r="L178" s="100">
        <v>0</v>
      </c>
      <c r="M178" s="98" t="s">
        <v>24</v>
      </c>
      <c r="N178" s="98"/>
      <c r="O178" s="101" t="s">
        <v>414</v>
      </c>
      <c r="P178" s="102">
        <v>1977</v>
      </c>
      <c r="Q178" s="103">
        <v>39070</v>
      </c>
      <c r="R178" s="97">
        <f t="shared" si="15"/>
        <v>2006</v>
      </c>
      <c r="S178" s="97">
        <f t="shared" si="16"/>
        <v>29</v>
      </c>
      <c r="T178" s="98" t="s">
        <v>28</v>
      </c>
      <c r="U178" s="100">
        <f t="shared" si="17"/>
        <v>0</v>
      </c>
      <c r="V178" s="100">
        <f t="shared" si="18"/>
        <v>0</v>
      </c>
      <c r="W178" s="100">
        <f t="shared" si="19"/>
        <v>0</v>
      </c>
      <c r="X178" s="100">
        <f t="shared" si="20"/>
        <v>0</v>
      </c>
      <c r="Y178" s="104">
        <v>10</v>
      </c>
      <c r="Z178" s="105" t="s">
        <v>610</v>
      </c>
      <c r="AA178" s="106">
        <v>42037</v>
      </c>
      <c r="AB178" s="100"/>
      <c r="AC178" s="107"/>
      <c r="AD178" s="107"/>
      <c r="AE178" s="100" t="s">
        <v>32</v>
      </c>
      <c r="AF178" s="100" t="s">
        <v>32</v>
      </c>
      <c r="AG178" s="107"/>
      <c r="AH178" s="107"/>
      <c r="AI178" s="107"/>
    </row>
    <row r="179" spans="1:35" ht="28" x14ac:dyDescent="0.2">
      <c r="A179" s="10" t="s">
        <v>611</v>
      </c>
      <c r="B179" s="10" t="s">
        <v>221</v>
      </c>
      <c r="C179" s="11">
        <v>17</v>
      </c>
      <c r="D179" s="12" t="s">
        <v>18</v>
      </c>
      <c r="E179" s="12" t="s">
        <v>19</v>
      </c>
      <c r="F179" s="12" t="s">
        <v>61</v>
      </c>
      <c r="G179" s="12" t="s">
        <v>159</v>
      </c>
      <c r="H179" s="12" t="s">
        <v>379</v>
      </c>
      <c r="I179" s="91">
        <f t="shared" si="14"/>
        <v>0</v>
      </c>
      <c r="J179" s="12" t="s">
        <v>177</v>
      </c>
      <c r="K179" s="17">
        <v>1</v>
      </c>
      <c r="L179" s="17">
        <v>0</v>
      </c>
      <c r="M179" s="12" t="s">
        <v>24</v>
      </c>
      <c r="N179" s="12"/>
      <c r="O179" s="92" t="s">
        <v>173</v>
      </c>
      <c r="P179" s="14">
        <v>2002</v>
      </c>
      <c r="Q179" s="15">
        <v>39988</v>
      </c>
      <c r="R179" s="11">
        <f t="shared" si="15"/>
        <v>2009</v>
      </c>
      <c r="S179" s="11">
        <f t="shared" si="16"/>
        <v>7</v>
      </c>
      <c r="T179" s="12" t="s">
        <v>187</v>
      </c>
      <c r="U179" s="17">
        <f t="shared" si="17"/>
        <v>0</v>
      </c>
      <c r="V179" s="17">
        <f t="shared" si="18"/>
        <v>0</v>
      </c>
      <c r="W179" s="17">
        <f t="shared" si="19"/>
        <v>1</v>
      </c>
      <c r="X179" s="17">
        <f t="shared" si="20"/>
        <v>0</v>
      </c>
      <c r="Y179" s="93" t="s">
        <v>94</v>
      </c>
      <c r="Z179" s="94" t="s">
        <v>94</v>
      </c>
      <c r="AA179" s="16">
        <v>40784</v>
      </c>
      <c r="AB179" s="17"/>
      <c r="AC179" s="13"/>
      <c r="AD179" s="13"/>
      <c r="AE179" s="100" t="s">
        <v>32</v>
      </c>
      <c r="AF179" s="100" t="s">
        <v>32</v>
      </c>
      <c r="AG179" s="13"/>
      <c r="AH179" s="13"/>
      <c r="AI179" s="13"/>
    </row>
    <row r="180" spans="1:35" ht="14" x14ac:dyDescent="0.2">
      <c r="A180" s="95" t="s">
        <v>612</v>
      </c>
      <c r="B180" s="95" t="s">
        <v>613</v>
      </c>
      <c r="C180" s="97">
        <v>23</v>
      </c>
      <c r="D180" s="98" t="s">
        <v>50</v>
      </c>
      <c r="E180" s="98" t="s">
        <v>19</v>
      </c>
      <c r="F180" s="98" t="s">
        <v>124</v>
      </c>
      <c r="G180" s="98" t="s">
        <v>199</v>
      </c>
      <c r="H180" s="98" t="s">
        <v>287</v>
      </c>
      <c r="I180" s="99">
        <f t="shared" si="14"/>
        <v>0</v>
      </c>
      <c r="J180" s="98" t="s">
        <v>54</v>
      </c>
      <c r="K180" s="100">
        <v>1</v>
      </c>
      <c r="L180" s="100">
        <v>0</v>
      </c>
      <c r="M180" s="98" t="s">
        <v>24</v>
      </c>
      <c r="N180" s="98"/>
      <c r="O180" s="101" t="s">
        <v>147</v>
      </c>
      <c r="P180" s="102">
        <v>1989</v>
      </c>
      <c r="Q180" s="103">
        <v>42159</v>
      </c>
      <c r="R180" s="97">
        <f t="shared" si="15"/>
        <v>2015</v>
      </c>
      <c r="S180" s="97">
        <f t="shared" si="16"/>
        <v>26</v>
      </c>
      <c r="T180" s="98" t="s">
        <v>28</v>
      </c>
      <c r="U180" s="100">
        <f t="shared" si="17"/>
        <v>0</v>
      </c>
      <c r="V180" s="100">
        <f t="shared" si="18"/>
        <v>0</v>
      </c>
      <c r="W180" s="100">
        <f t="shared" si="19"/>
        <v>0</v>
      </c>
      <c r="X180" s="100">
        <f t="shared" si="20"/>
        <v>1</v>
      </c>
      <c r="Y180" s="104" t="s">
        <v>94</v>
      </c>
      <c r="Z180" s="105" t="s">
        <v>614</v>
      </c>
      <c r="AA180" s="106">
        <v>42164</v>
      </c>
      <c r="AB180" s="100"/>
      <c r="AC180" s="107"/>
      <c r="AD180" s="107"/>
      <c r="AE180" s="100" t="s">
        <v>32</v>
      </c>
      <c r="AF180" s="100" t="s">
        <v>32</v>
      </c>
      <c r="AG180" s="107"/>
      <c r="AH180" s="107"/>
      <c r="AI180" s="107"/>
    </row>
    <row r="181" spans="1:35" ht="28" x14ac:dyDescent="0.2">
      <c r="A181" s="10" t="s">
        <v>615</v>
      </c>
      <c r="B181" s="10" t="s">
        <v>616</v>
      </c>
      <c r="C181" s="11">
        <v>16</v>
      </c>
      <c r="D181" s="12" t="s">
        <v>50</v>
      </c>
      <c r="E181" s="12" t="s">
        <v>19</v>
      </c>
      <c r="F181" s="12" t="s">
        <v>61</v>
      </c>
      <c r="G181" s="12" t="s">
        <v>21</v>
      </c>
      <c r="H181" s="12" t="s">
        <v>22</v>
      </c>
      <c r="I181" s="91">
        <f t="shared" si="14"/>
        <v>1</v>
      </c>
      <c r="J181" s="12" t="s">
        <v>617</v>
      </c>
      <c r="K181" s="17">
        <v>1</v>
      </c>
      <c r="L181" s="17">
        <v>1</v>
      </c>
      <c r="M181" s="12" t="s">
        <v>24</v>
      </c>
      <c r="N181" s="12" t="s">
        <v>141</v>
      </c>
      <c r="O181" s="92" t="s">
        <v>173</v>
      </c>
      <c r="P181" s="14">
        <v>1994</v>
      </c>
      <c r="Q181" s="15">
        <v>37452</v>
      </c>
      <c r="R181" s="11">
        <f t="shared" si="15"/>
        <v>2002</v>
      </c>
      <c r="S181" s="11">
        <f t="shared" si="16"/>
        <v>8</v>
      </c>
      <c r="T181" s="12" t="s">
        <v>184</v>
      </c>
      <c r="U181" s="17">
        <f t="shared" si="17"/>
        <v>0</v>
      </c>
      <c r="V181" s="17">
        <f t="shared" si="18"/>
        <v>0</v>
      </c>
      <c r="W181" s="17">
        <f t="shared" si="19"/>
        <v>0</v>
      </c>
      <c r="X181" s="17">
        <f t="shared" si="20"/>
        <v>0</v>
      </c>
      <c r="Y181" s="93">
        <v>20</v>
      </c>
      <c r="Z181" s="94" t="s">
        <v>126</v>
      </c>
      <c r="AA181" s="16">
        <v>40931</v>
      </c>
      <c r="AB181" s="17"/>
      <c r="AC181" s="13"/>
      <c r="AD181" s="13"/>
      <c r="AE181" s="100" t="s">
        <v>32</v>
      </c>
      <c r="AF181" s="100" t="s">
        <v>32</v>
      </c>
      <c r="AG181" s="13"/>
      <c r="AH181" s="13"/>
      <c r="AI181" s="13"/>
    </row>
    <row r="182" spans="1:35" ht="56" x14ac:dyDescent="0.2">
      <c r="A182" s="95" t="s">
        <v>618</v>
      </c>
      <c r="B182" s="95" t="s">
        <v>486</v>
      </c>
      <c r="C182" s="97">
        <v>26</v>
      </c>
      <c r="D182" s="98" t="s">
        <v>18</v>
      </c>
      <c r="E182" s="98" t="s">
        <v>34</v>
      </c>
      <c r="F182" s="98" t="s">
        <v>61</v>
      </c>
      <c r="G182" s="98" t="s">
        <v>246</v>
      </c>
      <c r="H182" s="98" t="s">
        <v>247</v>
      </c>
      <c r="I182" s="99">
        <f t="shared" si="14"/>
        <v>1</v>
      </c>
      <c r="J182" s="98" t="s">
        <v>334</v>
      </c>
      <c r="K182" s="100">
        <v>1</v>
      </c>
      <c r="L182" s="100">
        <v>1</v>
      </c>
      <c r="M182" s="98" t="s">
        <v>24</v>
      </c>
      <c r="N182" s="98" t="s">
        <v>141</v>
      </c>
      <c r="O182" s="101" t="s">
        <v>92</v>
      </c>
      <c r="P182" s="102">
        <v>1989</v>
      </c>
      <c r="Q182" s="103">
        <v>34530</v>
      </c>
      <c r="R182" s="97">
        <f t="shared" si="15"/>
        <v>1994</v>
      </c>
      <c r="S182" s="97">
        <f t="shared" si="16"/>
        <v>5</v>
      </c>
      <c r="T182" s="98" t="s">
        <v>187</v>
      </c>
      <c r="U182" s="100">
        <f t="shared" si="17"/>
        <v>0</v>
      </c>
      <c r="V182" s="100">
        <f t="shared" si="18"/>
        <v>0</v>
      </c>
      <c r="W182" s="100">
        <f t="shared" si="19"/>
        <v>0</v>
      </c>
      <c r="X182" s="100">
        <f t="shared" si="20"/>
        <v>0</v>
      </c>
      <c r="Y182" s="104">
        <v>10</v>
      </c>
      <c r="Z182" s="105" t="s">
        <v>248</v>
      </c>
      <c r="AA182" s="106">
        <v>40784</v>
      </c>
      <c r="AB182" s="100"/>
      <c r="AC182" s="107"/>
      <c r="AD182" s="107"/>
      <c r="AE182" s="100" t="s">
        <v>31</v>
      </c>
      <c r="AF182" s="100" t="s">
        <v>31</v>
      </c>
      <c r="AG182" s="107" t="s">
        <v>866</v>
      </c>
      <c r="AH182" s="107"/>
      <c r="AI182" s="107"/>
    </row>
    <row r="183" spans="1:35" ht="14" x14ac:dyDescent="0.2">
      <c r="A183" s="10" t="s">
        <v>619</v>
      </c>
      <c r="B183" s="10" t="s">
        <v>586</v>
      </c>
      <c r="C183" s="11">
        <v>43</v>
      </c>
      <c r="D183" s="12" t="s">
        <v>60</v>
      </c>
      <c r="E183" s="12" t="s">
        <v>19</v>
      </c>
      <c r="F183" s="12" t="s">
        <v>51</v>
      </c>
      <c r="G183" s="12" t="s">
        <v>445</v>
      </c>
      <c r="H183" s="12" t="s">
        <v>589</v>
      </c>
      <c r="I183" s="91">
        <f t="shared" si="14"/>
        <v>1</v>
      </c>
      <c r="J183" s="12" t="s">
        <v>201</v>
      </c>
      <c r="K183" s="17">
        <v>1</v>
      </c>
      <c r="L183" s="17">
        <v>0</v>
      </c>
      <c r="M183" s="12" t="s">
        <v>120</v>
      </c>
      <c r="N183" s="12"/>
      <c r="O183" s="92" t="s">
        <v>83</v>
      </c>
      <c r="P183" s="14">
        <v>2014</v>
      </c>
      <c r="Q183" s="15">
        <v>42212</v>
      </c>
      <c r="R183" s="11">
        <f t="shared" si="15"/>
        <v>2015</v>
      </c>
      <c r="S183" s="11">
        <f t="shared" si="16"/>
        <v>1</v>
      </c>
      <c r="T183" s="12" t="s">
        <v>28</v>
      </c>
      <c r="U183" s="17">
        <f t="shared" si="17"/>
        <v>0</v>
      </c>
      <c r="V183" s="17">
        <f t="shared" si="18"/>
        <v>0</v>
      </c>
      <c r="W183" s="17">
        <f t="shared" si="19"/>
        <v>0</v>
      </c>
      <c r="X183" s="17">
        <f t="shared" si="20"/>
        <v>0</v>
      </c>
      <c r="Y183" s="93">
        <v>5</v>
      </c>
      <c r="Z183" s="94" t="s">
        <v>164</v>
      </c>
      <c r="AA183" s="16">
        <v>42236</v>
      </c>
      <c r="AB183" s="17"/>
      <c r="AC183" s="13"/>
      <c r="AD183" s="13"/>
      <c r="AE183" s="100" t="s">
        <v>32</v>
      </c>
      <c r="AF183" s="100" t="s">
        <v>32</v>
      </c>
      <c r="AG183" s="13"/>
      <c r="AH183" s="13"/>
      <c r="AI183" s="13"/>
    </row>
    <row r="184" spans="1:35" ht="42" x14ac:dyDescent="0.2">
      <c r="A184" s="96" t="s">
        <v>1027</v>
      </c>
      <c r="B184" s="96" t="s">
        <v>91</v>
      </c>
      <c r="C184" s="102">
        <v>47</v>
      </c>
      <c r="D184" s="98" t="s">
        <v>50</v>
      </c>
      <c r="E184" s="98" t="s">
        <v>19</v>
      </c>
      <c r="F184" s="98"/>
      <c r="G184" s="98" t="s">
        <v>71</v>
      </c>
      <c r="H184" s="98" t="s">
        <v>1028</v>
      </c>
      <c r="I184" s="99">
        <f t="shared" si="14"/>
        <v>0</v>
      </c>
      <c r="J184" s="98">
        <v>0</v>
      </c>
      <c r="K184" s="100">
        <v>0</v>
      </c>
      <c r="L184" s="100">
        <v>0</v>
      </c>
      <c r="M184" s="98" t="s">
        <v>223</v>
      </c>
      <c r="N184" s="98">
        <v>0</v>
      </c>
      <c r="O184" s="101" t="s">
        <v>47</v>
      </c>
      <c r="P184" s="102" t="s">
        <v>89</v>
      </c>
      <c r="Q184" s="103">
        <v>39629</v>
      </c>
      <c r="R184" s="97">
        <f t="shared" si="15"/>
        <v>2008</v>
      </c>
      <c r="S184" s="97">
        <f t="shared" si="16"/>
        <v>1</v>
      </c>
      <c r="T184" s="98" t="s">
        <v>142</v>
      </c>
      <c r="U184" s="100">
        <f t="shared" si="17"/>
        <v>0</v>
      </c>
      <c r="V184" s="100">
        <f t="shared" si="18"/>
        <v>0</v>
      </c>
      <c r="W184" s="100">
        <f t="shared" si="19"/>
        <v>0</v>
      </c>
      <c r="X184" s="100">
        <f t="shared" si="20"/>
        <v>0</v>
      </c>
      <c r="Y184" s="104">
        <v>1</v>
      </c>
      <c r="Z184" s="105" t="s">
        <v>1029</v>
      </c>
      <c r="AA184" s="106">
        <v>40784</v>
      </c>
      <c r="AB184" s="100"/>
      <c r="AC184" s="107"/>
      <c r="AD184" s="107"/>
      <c r="AE184" s="100" t="s">
        <v>32</v>
      </c>
      <c r="AF184" s="100" t="s">
        <v>32</v>
      </c>
      <c r="AG184" s="107"/>
      <c r="AH184" s="107"/>
      <c r="AI184" s="107"/>
    </row>
    <row r="185" spans="1:35" ht="28" x14ac:dyDescent="0.2">
      <c r="A185" s="10" t="s">
        <v>620</v>
      </c>
      <c r="B185" s="10" t="s">
        <v>621</v>
      </c>
      <c r="C185" s="11">
        <v>32</v>
      </c>
      <c r="D185" s="12" t="s">
        <v>50</v>
      </c>
      <c r="E185" s="12" t="s">
        <v>19</v>
      </c>
      <c r="F185" s="12" t="s">
        <v>61</v>
      </c>
      <c r="G185" s="12" t="s">
        <v>21</v>
      </c>
      <c r="H185" s="12" t="s">
        <v>22</v>
      </c>
      <c r="I185" s="91">
        <f t="shared" si="14"/>
        <v>1</v>
      </c>
      <c r="J185" s="12" t="s">
        <v>622</v>
      </c>
      <c r="K185" s="17">
        <v>1</v>
      </c>
      <c r="L185" s="17">
        <v>0</v>
      </c>
      <c r="M185" s="12" t="s">
        <v>24</v>
      </c>
      <c r="N185" s="12" t="s">
        <v>120</v>
      </c>
      <c r="O185" s="92" t="s">
        <v>81</v>
      </c>
      <c r="P185" s="14">
        <v>1999</v>
      </c>
      <c r="Q185" s="15">
        <v>41942</v>
      </c>
      <c r="R185" s="11">
        <f t="shared" si="15"/>
        <v>2014</v>
      </c>
      <c r="S185" s="11">
        <f t="shared" si="16"/>
        <v>15</v>
      </c>
      <c r="T185" s="12" t="s">
        <v>57</v>
      </c>
      <c r="U185" s="17">
        <f t="shared" si="17"/>
        <v>0</v>
      </c>
      <c r="V185" s="17">
        <f t="shared" si="18"/>
        <v>0</v>
      </c>
      <c r="W185" s="17">
        <f t="shared" si="19"/>
        <v>0</v>
      </c>
      <c r="X185" s="17">
        <f t="shared" si="20"/>
        <v>0</v>
      </c>
      <c r="Y185" s="93">
        <v>37</v>
      </c>
      <c r="Z185" s="94" t="s">
        <v>623</v>
      </c>
      <c r="AA185" s="16">
        <v>41943</v>
      </c>
      <c r="AB185" s="17"/>
      <c r="AC185" s="13"/>
      <c r="AD185" s="13"/>
      <c r="AE185" s="100" t="s">
        <v>32</v>
      </c>
      <c r="AF185" s="100" t="s">
        <v>32</v>
      </c>
      <c r="AG185" s="13"/>
      <c r="AH185" s="13"/>
      <c r="AI185" s="13"/>
    </row>
    <row r="186" spans="1:35" ht="28" x14ac:dyDescent="0.2">
      <c r="A186" s="96" t="s">
        <v>624</v>
      </c>
      <c r="B186" s="96" t="s">
        <v>1030</v>
      </c>
      <c r="C186" s="102">
        <v>35</v>
      </c>
      <c r="D186" s="98" t="s">
        <v>50</v>
      </c>
      <c r="E186" s="98" t="s">
        <v>19</v>
      </c>
      <c r="F186" s="98"/>
      <c r="G186" s="98" t="s">
        <v>21</v>
      </c>
      <c r="H186" s="98" t="s">
        <v>22</v>
      </c>
      <c r="I186" s="99">
        <f t="shared" si="14"/>
        <v>0</v>
      </c>
      <c r="J186" s="98" t="s">
        <v>54</v>
      </c>
      <c r="K186" s="100">
        <v>1</v>
      </c>
      <c r="L186" s="100">
        <v>0</v>
      </c>
      <c r="M186" s="98" t="s">
        <v>24</v>
      </c>
      <c r="N186" s="98" t="s">
        <v>651</v>
      </c>
      <c r="O186" s="101" t="s">
        <v>56</v>
      </c>
      <c r="P186" s="102" t="s">
        <v>26</v>
      </c>
      <c r="Q186" s="103">
        <v>37544</v>
      </c>
      <c r="R186" s="97">
        <f t="shared" si="15"/>
        <v>2002</v>
      </c>
      <c r="S186" s="97">
        <f t="shared" si="16"/>
        <v>18</v>
      </c>
      <c r="T186" s="98" t="s">
        <v>28</v>
      </c>
      <c r="U186" s="100">
        <f t="shared" si="17"/>
        <v>0</v>
      </c>
      <c r="V186" s="100">
        <f t="shared" si="18"/>
        <v>0</v>
      </c>
      <c r="W186" s="100">
        <f t="shared" si="19"/>
        <v>0</v>
      </c>
      <c r="X186" s="100">
        <f t="shared" si="20"/>
        <v>0</v>
      </c>
      <c r="Y186" s="104">
        <v>40</v>
      </c>
      <c r="Z186" s="105" t="s">
        <v>295</v>
      </c>
      <c r="AA186" s="106">
        <v>42815</v>
      </c>
      <c r="AB186" s="100"/>
      <c r="AC186" s="107"/>
      <c r="AD186" s="107"/>
      <c r="AE186" s="100" t="s">
        <v>32</v>
      </c>
      <c r="AF186" s="100" t="s">
        <v>32</v>
      </c>
      <c r="AG186" s="107"/>
      <c r="AH186" s="107"/>
      <c r="AI186" s="107"/>
    </row>
    <row r="187" spans="1:35" ht="28" x14ac:dyDescent="0.2">
      <c r="A187" s="10" t="s">
        <v>624</v>
      </c>
      <c r="B187" s="10" t="s">
        <v>625</v>
      </c>
      <c r="C187" s="11">
        <v>32</v>
      </c>
      <c r="D187" s="12" t="s">
        <v>18</v>
      </c>
      <c r="E187" s="12" t="s">
        <v>19</v>
      </c>
      <c r="F187" s="12" t="s">
        <v>61</v>
      </c>
      <c r="G187" s="12" t="s">
        <v>408</v>
      </c>
      <c r="H187" s="12" t="s">
        <v>239</v>
      </c>
      <c r="I187" s="91">
        <f t="shared" si="14"/>
        <v>1</v>
      </c>
      <c r="J187" s="12" t="s">
        <v>140</v>
      </c>
      <c r="K187" s="17">
        <v>1</v>
      </c>
      <c r="L187" s="17">
        <v>0</v>
      </c>
      <c r="M187" s="12" t="s">
        <v>24</v>
      </c>
      <c r="N187" s="12"/>
      <c r="O187" s="92" t="s">
        <v>173</v>
      </c>
      <c r="P187" s="14">
        <v>1991</v>
      </c>
      <c r="Q187" s="15">
        <v>34150</v>
      </c>
      <c r="R187" s="11">
        <f t="shared" si="15"/>
        <v>1993</v>
      </c>
      <c r="S187" s="11">
        <f t="shared" si="16"/>
        <v>2</v>
      </c>
      <c r="T187" s="12" t="s">
        <v>39</v>
      </c>
      <c r="U187" s="17">
        <f t="shared" si="17"/>
        <v>0</v>
      </c>
      <c r="V187" s="17">
        <f t="shared" si="18"/>
        <v>0</v>
      </c>
      <c r="W187" s="17">
        <f t="shared" si="19"/>
        <v>0</v>
      </c>
      <c r="X187" s="17">
        <f t="shared" si="20"/>
        <v>0</v>
      </c>
      <c r="Y187" s="93">
        <v>38</v>
      </c>
      <c r="Z187" s="94" t="s">
        <v>420</v>
      </c>
      <c r="AA187" s="16">
        <v>40784</v>
      </c>
      <c r="AB187" s="17"/>
      <c r="AC187" s="13"/>
      <c r="AD187" s="13"/>
      <c r="AE187" s="100" t="s">
        <v>31</v>
      </c>
      <c r="AF187" s="100" t="s">
        <v>31</v>
      </c>
      <c r="AG187" s="13" t="s">
        <v>850</v>
      </c>
      <c r="AH187" s="13"/>
      <c r="AI187" s="13"/>
    </row>
    <row r="188" spans="1:35" ht="238" x14ac:dyDescent="0.2">
      <c r="A188" s="96" t="s">
        <v>624</v>
      </c>
      <c r="B188" s="96" t="s">
        <v>1031</v>
      </c>
      <c r="C188" s="102">
        <v>37</v>
      </c>
      <c r="D188" s="98" t="s">
        <v>50</v>
      </c>
      <c r="E188" s="98" t="s">
        <v>19</v>
      </c>
      <c r="F188" s="98"/>
      <c r="G188" s="98" t="s">
        <v>180</v>
      </c>
      <c r="H188" s="98" t="s">
        <v>181</v>
      </c>
      <c r="I188" s="99">
        <f t="shared" si="14"/>
        <v>0</v>
      </c>
      <c r="J188" s="98" t="s">
        <v>1032</v>
      </c>
      <c r="K188" s="100">
        <v>1</v>
      </c>
      <c r="L188" s="100">
        <v>1</v>
      </c>
      <c r="M188" s="98" t="s">
        <v>24</v>
      </c>
      <c r="N188" s="98" t="s">
        <v>141</v>
      </c>
      <c r="O188" s="101" t="s">
        <v>92</v>
      </c>
      <c r="P188" s="102" t="s">
        <v>146</v>
      </c>
      <c r="Q188" s="103">
        <v>36555</v>
      </c>
      <c r="R188" s="97">
        <f t="shared" si="15"/>
        <v>2000</v>
      </c>
      <c r="S188" s="97">
        <f t="shared" si="16"/>
        <v>14</v>
      </c>
      <c r="T188" s="98" t="s">
        <v>75</v>
      </c>
      <c r="U188" s="100">
        <f t="shared" si="17"/>
        <v>1</v>
      </c>
      <c r="V188" s="100">
        <f t="shared" si="18"/>
        <v>0</v>
      </c>
      <c r="W188" s="100">
        <f t="shared" si="19"/>
        <v>0</v>
      </c>
      <c r="X188" s="100">
        <f t="shared" si="20"/>
        <v>0</v>
      </c>
      <c r="Y188" s="104" t="s">
        <v>178</v>
      </c>
      <c r="Z188" s="105" t="s">
        <v>178</v>
      </c>
      <c r="AA188" s="106">
        <v>40784</v>
      </c>
      <c r="AB188" s="100" t="s">
        <v>31</v>
      </c>
      <c r="AC188" s="107"/>
      <c r="AD188" s="100" t="s">
        <v>31</v>
      </c>
      <c r="AE188" s="100" t="s">
        <v>31</v>
      </c>
      <c r="AF188" s="100" t="s">
        <v>31</v>
      </c>
      <c r="AG188" s="107" t="s">
        <v>1050</v>
      </c>
      <c r="AH188" s="107"/>
      <c r="AI188" s="107" t="s">
        <v>1049</v>
      </c>
    </row>
    <row r="189" spans="1:35" ht="42" x14ac:dyDescent="0.2">
      <c r="A189" s="10" t="s">
        <v>626</v>
      </c>
      <c r="B189" s="10" t="s">
        <v>627</v>
      </c>
      <c r="C189" s="11">
        <v>20</v>
      </c>
      <c r="D189" s="12" t="s">
        <v>50</v>
      </c>
      <c r="E189" s="12" t="s">
        <v>19</v>
      </c>
      <c r="F189" s="12" t="s">
        <v>61</v>
      </c>
      <c r="G189" s="12" t="s">
        <v>233</v>
      </c>
      <c r="H189" s="12" t="s">
        <v>628</v>
      </c>
      <c r="I189" s="91">
        <f t="shared" si="14"/>
        <v>0</v>
      </c>
      <c r="J189" s="12"/>
      <c r="K189" s="17">
        <v>0</v>
      </c>
      <c r="L189" s="17">
        <v>1</v>
      </c>
      <c r="M189" s="12" t="s">
        <v>131</v>
      </c>
      <c r="N189" s="12" t="s">
        <v>629</v>
      </c>
      <c r="O189" s="92" t="s">
        <v>92</v>
      </c>
      <c r="P189" s="14">
        <v>1986</v>
      </c>
      <c r="Q189" s="15">
        <v>34082</v>
      </c>
      <c r="R189" s="11">
        <f t="shared" si="15"/>
        <v>1993</v>
      </c>
      <c r="S189" s="11">
        <f t="shared" si="16"/>
        <v>7</v>
      </c>
      <c r="T189" s="12" t="s">
        <v>39</v>
      </c>
      <c r="U189" s="17">
        <f t="shared" si="17"/>
        <v>0</v>
      </c>
      <c r="V189" s="17">
        <f t="shared" si="18"/>
        <v>0</v>
      </c>
      <c r="W189" s="17">
        <f t="shared" si="19"/>
        <v>0</v>
      </c>
      <c r="X189" s="17">
        <f t="shared" si="20"/>
        <v>0</v>
      </c>
      <c r="Y189" s="93">
        <v>45</v>
      </c>
      <c r="Z189" s="94" t="s">
        <v>630</v>
      </c>
      <c r="AA189" s="16">
        <v>40784</v>
      </c>
      <c r="AB189" s="17"/>
      <c r="AC189" s="13"/>
      <c r="AD189" s="13"/>
      <c r="AE189" s="100" t="s">
        <v>32</v>
      </c>
      <c r="AF189" s="100" t="s">
        <v>32</v>
      </c>
      <c r="AG189" s="13"/>
      <c r="AH189" s="13"/>
      <c r="AI189" s="13"/>
    </row>
    <row r="190" spans="1:35" ht="28" x14ac:dyDescent="0.2">
      <c r="A190" s="95" t="s">
        <v>631</v>
      </c>
      <c r="B190" s="95" t="s">
        <v>154</v>
      </c>
      <c r="C190" s="97">
        <v>17</v>
      </c>
      <c r="D190" s="98" t="s">
        <v>18</v>
      </c>
      <c r="E190" s="98" t="s">
        <v>19</v>
      </c>
      <c r="F190" s="98" t="s">
        <v>232</v>
      </c>
      <c r="G190" s="98" t="s">
        <v>159</v>
      </c>
      <c r="H190" s="98" t="s">
        <v>379</v>
      </c>
      <c r="I190" s="99">
        <f t="shared" si="14"/>
        <v>0</v>
      </c>
      <c r="J190" s="98" t="s">
        <v>177</v>
      </c>
      <c r="K190" s="100">
        <v>1</v>
      </c>
      <c r="L190" s="100">
        <v>0</v>
      </c>
      <c r="M190" s="98" t="s">
        <v>24</v>
      </c>
      <c r="N190" s="98"/>
      <c r="O190" s="101" t="s">
        <v>173</v>
      </c>
      <c r="P190" s="102">
        <v>2001</v>
      </c>
      <c r="Q190" s="103">
        <v>39988</v>
      </c>
      <c r="R190" s="97">
        <f t="shared" si="15"/>
        <v>2009</v>
      </c>
      <c r="S190" s="97">
        <f t="shared" si="16"/>
        <v>8</v>
      </c>
      <c r="T190" s="98" t="s">
        <v>187</v>
      </c>
      <c r="U190" s="100">
        <f t="shared" si="17"/>
        <v>1</v>
      </c>
      <c r="V190" s="100">
        <f t="shared" si="18"/>
        <v>0</v>
      </c>
      <c r="W190" s="100">
        <f t="shared" si="19"/>
        <v>0</v>
      </c>
      <c r="X190" s="100">
        <f t="shared" si="20"/>
        <v>0</v>
      </c>
      <c r="Y190" s="104" t="s">
        <v>178</v>
      </c>
      <c r="Z190" s="105" t="s">
        <v>178</v>
      </c>
      <c r="AA190" s="106">
        <v>40784</v>
      </c>
      <c r="AB190" s="100"/>
      <c r="AC190" s="107"/>
      <c r="AD190" s="107"/>
      <c r="AE190" s="100" t="s">
        <v>32</v>
      </c>
      <c r="AF190" s="100" t="s">
        <v>32</v>
      </c>
      <c r="AG190" s="107"/>
      <c r="AH190" s="107"/>
      <c r="AI190" s="107"/>
    </row>
    <row r="191" spans="1:35" ht="14" x14ac:dyDescent="0.2">
      <c r="A191" s="10" t="s">
        <v>632</v>
      </c>
      <c r="B191" s="10" t="s">
        <v>633</v>
      </c>
      <c r="C191" s="11">
        <v>25</v>
      </c>
      <c r="D191" s="12" t="s">
        <v>18</v>
      </c>
      <c r="E191" s="12" t="s">
        <v>19</v>
      </c>
      <c r="F191" s="12" t="s">
        <v>35</v>
      </c>
      <c r="G191" s="12" t="s">
        <v>199</v>
      </c>
      <c r="H191" s="12" t="s">
        <v>260</v>
      </c>
      <c r="I191" s="91">
        <f t="shared" si="14"/>
        <v>0</v>
      </c>
      <c r="J191" s="12" t="s">
        <v>54</v>
      </c>
      <c r="K191" s="17">
        <v>1</v>
      </c>
      <c r="L191" s="17">
        <v>0</v>
      </c>
      <c r="M191" s="12" t="s">
        <v>24</v>
      </c>
      <c r="N191" s="12"/>
      <c r="O191" s="92" t="s">
        <v>147</v>
      </c>
      <c r="P191" s="14">
        <v>1992</v>
      </c>
      <c r="Q191" s="15">
        <v>40296</v>
      </c>
      <c r="R191" s="11">
        <f t="shared" si="15"/>
        <v>2010</v>
      </c>
      <c r="S191" s="11">
        <f t="shared" si="16"/>
        <v>18</v>
      </c>
      <c r="T191" s="12" t="s">
        <v>142</v>
      </c>
      <c r="U191" s="17">
        <f t="shared" si="17"/>
        <v>0</v>
      </c>
      <c r="V191" s="17">
        <f t="shared" si="18"/>
        <v>0</v>
      </c>
      <c r="W191" s="17">
        <f t="shared" si="19"/>
        <v>0</v>
      </c>
      <c r="X191" s="17">
        <f t="shared" si="20"/>
        <v>1</v>
      </c>
      <c r="Y191" s="93" t="s">
        <v>94</v>
      </c>
      <c r="Z191" s="94" t="s">
        <v>261</v>
      </c>
      <c r="AA191" s="16">
        <v>40784</v>
      </c>
      <c r="AB191" s="17"/>
      <c r="AC191" s="13"/>
      <c r="AD191" s="13"/>
      <c r="AE191" s="100" t="s">
        <v>32</v>
      </c>
      <c r="AF191" s="100" t="s">
        <v>32</v>
      </c>
      <c r="AG191" s="13"/>
      <c r="AH191" s="13"/>
      <c r="AI191" s="13"/>
    </row>
    <row r="192" spans="1:35" ht="28" x14ac:dyDescent="0.2">
      <c r="A192" s="95" t="s">
        <v>634</v>
      </c>
      <c r="B192" s="95" t="s">
        <v>635</v>
      </c>
      <c r="C192" s="97">
        <v>24</v>
      </c>
      <c r="D192" s="98" t="s">
        <v>18</v>
      </c>
      <c r="E192" s="98" t="s">
        <v>19</v>
      </c>
      <c r="F192" s="98" t="s">
        <v>35</v>
      </c>
      <c r="G192" s="98" t="s">
        <v>21</v>
      </c>
      <c r="H192" s="98" t="s">
        <v>266</v>
      </c>
      <c r="I192" s="99">
        <f t="shared" si="14"/>
        <v>0</v>
      </c>
      <c r="J192" s="98" t="s">
        <v>306</v>
      </c>
      <c r="K192" s="100">
        <v>1</v>
      </c>
      <c r="L192" s="100">
        <v>0</v>
      </c>
      <c r="M192" s="98" t="s">
        <v>24</v>
      </c>
      <c r="N192" s="98"/>
      <c r="O192" s="101" t="s">
        <v>65</v>
      </c>
      <c r="P192" s="102">
        <v>2000</v>
      </c>
      <c r="Q192" s="103">
        <v>42152</v>
      </c>
      <c r="R192" s="97">
        <f t="shared" si="15"/>
        <v>2015</v>
      </c>
      <c r="S192" s="97">
        <f t="shared" si="16"/>
        <v>15</v>
      </c>
      <c r="T192" s="98" t="s">
        <v>28</v>
      </c>
      <c r="U192" s="100">
        <f t="shared" si="17"/>
        <v>0</v>
      </c>
      <c r="V192" s="100">
        <f t="shared" si="18"/>
        <v>0</v>
      </c>
      <c r="W192" s="100">
        <f t="shared" si="19"/>
        <v>0</v>
      </c>
      <c r="X192" s="100">
        <f t="shared" si="20"/>
        <v>0</v>
      </c>
      <c r="Y192" s="104">
        <v>46</v>
      </c>
      <c r="Z192" s="105" t="s">
        <v>636</v>
      </c>
      <c r="AA192" s="106">
        <v>42154</v>
      </c>
      <c r="AB192" s="100"/>
      <c r="AC192" s="107"/>
      <c r="AD192" s="107"/>
      <c r="AE192" s="100" t="s">
        <v>32</v>
      </c>
      <c r="AF192" s="100" t="s">
        <v>32</v>
      </c>
      <c r="AG192" s="107"/>
      <c r="AH192" s="107"/>
      <c r="AI192" s="107"/>
    </row>
    <row r="193" spans="1:35" ht="42" x14ac:dyDescent="0.2">
      <c r="A193" s="10" t="s">
        <v>637</v>
      </c>
      <c r="B193" s="10" t="s">
        <v>638</v>
      </c>
      <c r="C193" s="11">
        <v>16</v>
      </c>
      <c r="D193" s="12" t="s">
        <v>50</v>
      </c>
      <c r="E193" s="12" t="s">
        <v>19</v>
      </c>
      <c r="F193" s="12" t="s">
        <v>469</v>
      </c>
      <c r="G193" s="12" t="s">
        <v>199</v>
      </c>
      <c r="H193" s="12" t="s">
        <v>287</v>
      </c>
      <c r="I193" s="91">
        <f t="shared" si="14"/>
        <v>1</v>
      </c>
      <c r="J193" s="12" t="s">
        <v>639</v>
      </c>
      <c r="K193" s="17">
        <v>1</v>
      </c>
      <c r="L193" s="17">
        <v>0</v>
      </c>
      <c r="M193" s="12" t="s">
        <v>24</v>
      </c>
      <c r="N193" s="12" t="s">
        <v>470</v>
      </c>
      <c r="O193" s="92" t="s">
        <v>92</v>
      </c>
      <c r="P193" s="14">
        <v>1986</v>
      </c>
      <c r="Q193" s="15">
        <v>37228</v>
      </c>
      <c r="R193" s="11">
        <f t="shared" si="15"/>
        <v>2001</v>
      </c>
      <c r="S193" s="11">
        <f t="shared" si="16"/>
        <v>15</v>
      </c>
      <c r="T193" s="12" t="s">
        <v>57</v>
      </c>
      <c r="U193" s="17">
        <f t="shared" si="17"/>
        <v>0</v>
      </c>
      <c r="V193" s="17">
        <f t="shared" si="18"/>
        <v>0</v>
      </c>
      <c r="W193" s="17">
        <f t="shared" si="19"/>
        <v>0</v>
      </c>
      <c r="X193" s="17">
        <f t="shared" si="20"/>
        <v>1</v>
      </c>
      <c r="Y193" s="93" t="s">
        <v>94</v>
      </c>
      <c r="Z193" s="94" t="s">
        <v>289</v>
      </c>
      <c r="AA193" s="16">
        <v>41928</v>
      </c>
      <c r="AB193" s="17"/>
      <c r="AC193" s="13"/>
      <c r="AD193" s="13"/>
      <c r="AE193" s="100" t="s">
        <v>32</v>
      </c>
      <c r="AF193" s="100" t="s">
        <v>32</v>
      </c>
      <c r="AG193" s="13"/>
      <c r="AH193" s="13"/>
      <c r="AI193" s="13"/>
    </row>
    <row r="194" spans="1:35" ht="28" x14ac:dyDescent="0.2">
      <c r="A194" s="95" t="s">
        <v>640</v>
      </c>
      <c r="B194" s="95" t="s">
        <v>221</v>
      </c>
      <c r="C194" s="97">
        <v>16</v>
      </c>
      <c r="D194" s="98" t="s">
        <v>18</v>
      </c>
      <c r="E194" s="98" t="s">
        <v>19</v>
      </c>
      <c r="F194" s="98" t="s">
        <v>35</v>
      </c>
      <c r="G194" s="98" t="s">
        <v>445</v>
      </c>
      <c r="H194" s="98" t="s">
        <v>641</v>
      </c>
      <c r="I194" s="99">
        <f t="shared" ref="I194:I246" si="21">IF(IFERROR(SEARCH("P",J194),0)&gt;0,IF(AND(IFERROR(SEARCH("P",J194,SEARCH("P",J194)+1),0)=0,IFERROR(SEARCH("PH",J194),0)&gt;0),0,1),0)</f>
        <v>1</v>
      </c>
      <c r="J194" s="98" t="s">
        <v>145</v>
      </c>
      <c r="K194" s="100">
        <v>0</v>
      </c>
      <c r="L194" s="100">
        <v>0</v>
      </c>
      <c r="M194" s="98" t="s">
        <v>151</v>
      </c>
      <c r="N194" s="98"/>
      <c r="O194" s="101" t="s">
        <v>134</v>
      </c>
      <c r="P194" s="102">
        <v>1997</v>
      </c>
      <c r="Q194" s="103">
        <v>35777</v>
      </c>
      <c r="R194" s="97">
        <f t="shared" ref="R194:R246" si="22">YEAR(Q194)</f>
        <v>1997</v>
      </c>
      <c r="S194" s="97">
        <f t="shared" ref="S194:S246" si="23">R194-P194</f>
        <v>0</v>
      </c>
      <c r="T194" s="98" t="s">
        <v>75</v>
      </c>
      <c r="U194" s="100">
        <f t="shared" ref="U194:U246" si="24">IF(IFERROR(SEARCH("Death",$Z194)&gt;0,0)&gt;0,1,0)</f>
        <v>0</v>
      </c>
      <c r="V194" s="100">
        <f t="shared" ref="V194:V246" si="25">IF(IFERROR(SEARCH("Without",$Z194)&gt;0,0)&gt;0,1,0)</f>
        <v>0</v>
      </c>
      <c r="W194" s="100">
        <f t="shared" ref="W194:W246" si="26">IF($V194=1,0,IF(LEN(Z194)&gt;5,0,IF(IFERROR(SEARCH("Life",$Z194)&gt;0,0)&gt;0,1,0)))</f>
        <v>0</v>
      </c>
      <c r="X194" s="100">
        <f t="shared" ref="X194:X246" si="27">IF($V194=1,0,IF(W194=1,0,IF(IFERROR(SEARCH("Life",$Z194)&gt;0,0)&gt;0,1,0)))</f>
        <v>0</v>
      </c>
      <c r="Y194" s="104">
        <v>0.33</v>
      </c>
      <c r="Z194" s="105" t="s">
        <v>892</v>
      </c>
      <c r="AA194" s="106">
        <v>41835</v>
      </c>
      <c r="AB194" s="100"/>
      <c r="AC194" s="107"/>
      <c r="AD194" s="107"/>
      <c r="AE194" s="100" t="s">
        <v>32</v>
      </c>
      <c r="AF194" s="100" t="s">
        <v>32</v>
      </c>
      <c r="AG194" s="107"/>
      <c r="AH194" s="107"/>
      <c r="AI194" s="107"/>
    </row>
    <row r="195" spans="1:35" ht="28" x14ac:dyDescent="0.2">
      <c r="A195" s="18" t="s">
        <v>1033</v>
      </c>
      <c r="B195" s="18" t="s">
        <v>1034</v>
      </c>
      <c r="C195" s="14">
        <v>16</v>
      </c>
      <c r="D195" s="12" t="s">
        <v>50</v>
      </c>
      <c r="E195" s="12" t="s">
        <v>19</v>
      </c>
      <c r="F195" s="12"/>
      <c r="G195" s="12" t="s">
        <v>21</v>
      </c>
      <c r="H195" s="12" t="s">
        <v>22</v>
      </c>
      <c r="I195" s="91">
        <f t="shared" si="21"/>
        <v>0</v>
      </c>
      <c r="J195" s="12" t="s">
        <v>306</v>
      </c>
      <c r="K195" s="17">
        <v>1</v>
      </c>
      <c r="L195" s="17">
        <v>0</v>
      </c>
      <c r="M195" s="12" t="s">
        <v>24</v>
      </c>
      <c r="N195" s="12" t="s">
        <v>74</v>
      </c>
      <c r="O195" s="92" t="s">
        <v>133</v>
      </c>
      <c r="P195" s="14" t="s">
        <v>202</v>
      </c>
      <c r="Q195" s="15">
        <v>42639</v>
      </c>
      <c r="R195" s="11">
        <f t="shared" si="22"/>
        <v>2016</v>
      </c>
      <c r="S195" s="11">
        <f t="shared" si="23"/>
        <v>18</v>
      </c>
      <c r="T195" s="12" t="s">
        <v>999</v>
      </c>
      <c r="U195" s="17">
        <f t="shared" si="24"/>
        <v>0</v>
      </c>
      <c r="V195" s="17">
        <f t="shared" si="25"/>
        <v>1</v>
      </c>
      <c r="W195" s="17">
        <f t="shared" si="26"/>
        <v>0</v>
      </c>
      <c r="X195" s="17">
        <f t="shared" si="27"/>
        <v>0</v>
      </c>
      <c r="Y195" s="93" t="s">
        <v>94</v>
      </c>
      <c r="Z195" s="94" t="s">
        <v>29</v>
      </c>
      <c r="AA195" s="16">
        <v>42795</v>
      </c>
      <c r="AB195" s="17"/>
      <c r="AC195" s="13"/>
      <c r="AD195" s="13"/>
      <c r="AE195" s="100" t="s">
        <v>32</v>
      </c>
      <c r="AF195" s="100" t="s">
        <v>32</v>
      </c>
      <c r="AG195" s="13"/>
      <c r="AH195" s="13"/>
      <c r="AI195" s="13"/>
    </row>
    <row r="196" spans="1:35" ht="14" x14ac:dyDescent="0.2">
      <c r="A196" s="95" t="s">
        <v>642</v>
      </c>
      <c r="B196" s="95" t="s">
        <v>643</v>
      </c>
      <c r="C196" s="97">
        <v>17</v>
      </c>
      <c r="D196" s="98" t="s">
        <v>50</v>
      </c>
      <c r="E196" s="98" t="s">
        <v>19</v>
      </c>
      <c r="F196" s="98" t="s">
        <v>61</v>
      </c>
      <c r="G196" s="98" t="s">
        <v>21</v>
      </c>
      <c r="H196" s="98" t="s">
        <v>22</v>
      </c>
      <c r="I196" s="99">
        <f t="shared" si="21"/>
        <v>0</v>
      </c>
      <c r="J196" s="98" t="s">
        <v>62</v>
      </c>
      <c r="K196" s="100">
        <v>1</v>
      </c>
      <c r="L196" s="100">
        <v>1</v>
      </c>
      <c r="M196" s="98" t="s">
        <v>24</v>
      </c>
      <c r="N196" s="98" t="s">
        <v>141</v>
      </c>
      <c r="O196" s="101" t="s">
        <v>107</v>
      </c>
      <c r="P196" s="102">
        <v>1998</v>
      </c>
      <c r="Q196" s="103">
        <v>40865</v>
      </c>
      <c r="R196" s="97">
        <f t="shared" si="22"/>
        <v>2011</v>
      </c>
      <c r="S196" s="97">
        <f t="shared" si="23"/>
        <v>13</v>
      </c>
      <c r="T196" s="98" t="s">
        <v>82</v>
      </c>
      <c r="U196" s="100">
        <f t="shared" si="24"/>
        <v>0</v>
      </c>
      <c r="V196" s="100">
        <f t="shared" si="25"/>
        <v>0</v>
      </c>
      <c r="W196" s="100">
        <f t="shared" si="26"/>
        <v>0</v>
      </c>
      <c r="X196" s="100">
        <f t="shared" si="27"/>
        <v>0</v>
      </c>
      <c r="Y196" s="104">
        <v>36</v>
      </c>
      <c r="Z196" s="105" t="s">
        <v>644</v>
      </c>
      <c r="AA196" s="106">
        <v>40935</v>
      </c>
      <c r="AB196" s="100"/>
      <c r="AC196" s="107"/>
      <c r="AD196" s="107"/>
      <c r="AE196" s="100" t="s">
        <v>32</v>
      </c>
      <c r="AF196" s="100" t="s">
        <v>32</v>
      </c>
      <c r="AG196" s="107"/>
      <c r="AH196" s="107"/>
      <c r="AI196" s="107"/>
    </row>
    <row r="197" spans="1:35" ht="14" x14ac:dyDescent="0.2">
      <c r="A197" s="10" t="s">
        <v>645</v>
      </c>
      <c r="B197" s="10" t="s">
        <v>646</v>
      </c>
      <c r="C197" s="11">
        <v>17</v>
      </c>
      <c r="D197" s="12" t="s">
        <v>18</v>
      </c>
      <c r="E197" s="12" t="s">
        <v>19</v>
      </c>
      <c r="F197" s="12" t="s">
        <v>61</v>
      </c>
      <c r="G197" s="12" t="s">
        <v>199</v>
      </c>
      <c r="H197" s="12" t="s">
        <v>647</v>
      </c>
      <c r="I197" s="91">
        <f t="shared" si="21"/>
        <v>0</v>
      </c>
      <c r="J197" s="12" t="s">
        <v>54</v>
      </c>
      <c r="K197" s="17">
        <v>1</v>
      </c>
      <c r="L197" s="17">
        <v>0</v>
      </c>
      <c r="M197" s="12" t="s">
        <v>24</v>
      </c>
      <c r="N197" s="12"/>
      <c r="O197" s="92" t="s">
        <v>147</v>
      </c>
      <c r="P197" s="14">
        <v>1990</v>
      </c>
      <c r="Q197" s="15">
        <v>39443</v>
      </c>
      <c r="R197" s="11">
        <f t="shared" si="22"/>
        <v>2007</v>
      </c>
      <c r="S197" s="11">
        <f t="shared" si="23"/>
        <v>17</v>
      </c>
      <c r="T197" s="12" t="s">
        <v>93</v>
      </c>
      <c r="U197" s="17">
        <f t="shared" si="24"/>
        <v>0</v>
      </c>
      <c r="V197" s="17">
        <f t="shared" si="25"/>
        <v>0</v>
      </c>
      <c r="W197" s="17">
        <f t="shared" si="26"/>
        <v>0</v>
      </c>
      <c r="X197" s="17">
        <f t="shared" si="27"/>
        <v>1</v>
      </c>
      <c r="Y197" s="93" t="s">
        <v>94</v>
      </c>
      <c r="Z197" s="94" t="s">
        <v>648</v>
      </c>
      <c r="AA197" s="16">
        <v>40784</v>
      </c>
      <c r="AB197" s="17"/>
      <c r="AC197" s="13"/>
      <c r="AD197" s="13"/>
      <c r="AE197" s="100" t="s">
        <v>32</v>
      </c>
      <c r="AF197" s="100" t="s">
        <v>32</v>
      </c>
      <c r="AG197" s="13"/>
      <c r="AH197" s="13"/>
      <c r="AI197" s="13"/>
    </row>
    <row r="198" spans="1:35" ht="42" x14ac:dyDescent="0.2">
      <c r="A198" s="95" t="s">
        <v>649</v>
      </c>
      <c r="B198" s="95" t="s">
        <v>650</v>
      </c>
      <c r="C198" s="97">
        <v>21</v>
      </c>
      <c r="D198" s="98" t="s">
        <v>18</v>
      </c>
      <c r="E198" s="98" t="s">
        <v>34</v>
      </c>
      <c r="F198" s="98" t="s">
        <v>61</v>
      </c>
      <c r="G198" s="98" t="s">
        <v>246</v>
      </c>
      <c r="H198" s="98" t="s">
        <v>247</v>
      </c>
      <c r="I198" s="99">
        <f t="shared" si="21"/>
        <v>1</v>
      </c>
      <c r="J198" s="98" t="s">
        <v>334</v>
      </c>
      <c r="K198" s="100">
        <v>1</v>
      </c>
      <c r="L198" s="100">
        <v>1</v>
      </c>
      <c r="M198" s="98" t="s">
        <v>24</v>
      </c>
      <c r="N198" s="98" t="s">
        <v>141</v>
      </c>
      <c r="O198" s="101" t="s">
        <v>92</v>
      </c>
      <c r="P198" s="102">
        <v>1989</v>
      </c>
      <c r="Q198" s="103">
        <v>39762</v>
      </c>
      <c r="R198" s="97">
        <f t="shared" si="22"/>
        <v>2008</v>
      </c>
      <c r="S198" s="97">
        <f t="shared" si="23"/>
        <v>19</v>
      </c>
      <c r="T198" s="98" t="s">
        <v>187</v>
      </c>
      <c r="U198" s="100">
        <f t="shared" si="24"/>
        <v>0</v>
      </c>
      <c r="V198" s="100">
        <f t="shared" si="25"/>
        <v>0</v>
      </c>
      <c r="W198" s="100">
        <f t="shared" si="26"/>
        <v>0</v>
      </c>
      <c r="X198" s="100">
        <f t="shared" si="27"/>
        <v>0</v>
      </c>
      <c r="Y198" s="104">
        <v>40</v>
      </c>
      <c r="Z198" s="105" t="s">
        <v>295</v>
      </c>
      <c r="AA198" s="106">
        <v>40784</v>
      </c>
      <c r="AB198" s="100" t="s">
        <v>31</v>
      </c>
      <c r="AC198" s="107"/>
      <c r="AD198" s="107"/>
      <c r="AE198" s="100" t="s">
        <v>31</v>
      </c>
      <c r="AF198" s="100" t="s">
        <v>31</v>
      </c>
      <c r="AG198" s="107" t="s">
        <v>863</v>
      </c>
      <c r="AH198" s="107"/>
      <c r="AI198" s="107"/>
    </row>
    <row r="199" spans="1:35" ht="28" x14ac:dyDescent="0.2">
      <c r="A199" s="10" t="s">
        <v>649</v>
      </c>
      <c r="B199" s="10" t="s">
        <v>86</v>
      </c>
      <c r="C199" s="11">
        <v>17</v>
      </c>
      <c r="D199" s="12" t="s">
        <v>50</v>
      </c>
      <c r="E199" s="12" t="s">
        <v>19</v>
      </c>
      <c r="F199" s="12" t="s">
        <v>232</v>
      </c>
      <c r="G199" s="12" t="s">
        <v>21</v>
      </c>
      <c r="H199" s="12" t="s">
        <v>22</v>
      </c>
      <c r="I199" s="91">
        <f t="shared" si="21"/>
        <v>0</v>
      </c>
      <c r="J199" s="12" t="s">
        <v>306</v>
      </c>
      <c r="K199" s="17">
        <v>1</v>
      </c>
      <c r="L199" s="17">
        <v>0</v>
      </c>
      <c r="M199" s="12" t="s">
        <v>24</v>
      </c>
      <c r="N199" s="12" t="s">
        <v>651</v>
      </c>
      <c r="O199" s="92" t="s">
        <v>106</v>
      </c>
      <c r="P199" s="14">
        <v>1995</v>
      </c>
      <c r="Q199" s="15">
        <v>41453</v>
      </c>
      <c r="R199" s="11">
        <f t="shared" si="22"/>
        <v>2013</v>
      </c>
      <c r="S199" s="11">
        <f t="shared" si="23"/>
        <v>18</v>
      </c>
      <c r="T199" s="12" t="s">
        <v>83</v>
      </c>
      <c r="U199" s="17">
        <f t="shared" si="24"/>
        <v>0</v>
      </c>
      <c r="V199" s="17">
        <f t="shared" si="25"/>
        <v>1</v>
      </c>
      <c r="W199" s="17">
        <f t="shared" si="26"/>
        <v>0</v>
      </c>
      <c r="X199" s="17">
        <f t="shared" si="27"/>
        <v>0</v>
      </c>
      <c r="Y199" s="93" t="s">
        <v>94</v>
      </c>
      <c r="Z199" s="94" t="s">
        <v>29</v>
      </c>
      <c r="AA199" s="16">
        <v>41453</v>
      </c>
      <c r="AB199" s="17"/>
      <c r="AC199" s="13"/>
      <c r="AD199" s="13"/>
      <c r="AE199" s="100" t="s">
        <v>32</v>
      </c>
      <c r="AF199" s="100" t="s">
        <v>32</v>
      </c>
      <c r="AG199" s="13"/>
      <c r="AH199" s="13"/>
      <c r="AI199" s="13"/>
    </row>
    <row r="200" spans="1:35" ht="28" x14ac:dyDescent="0.2">
      <c r="A200" s="95" t="s">
        <v>649</v>
      </c>
      <c r="B200" s="95" t="s">
        <v>154</v>
      </c>
      <c r="C200" s="97">
        <v>14</v>
      </c>
      <c r="D200" s="98" t="s">
        <v>50</v>
      </c>
      <c r="E200" s="98" t="s">
        <v>19</v>
      </c>
      <c r="F200" s="98" t="s">
        <v>61</v>
      </c>
      <c r="G200" s="98" t="s">
        <v>21</v>
      </c>
      <c r="H200" s="98" t="s">
        <v>22</v>
      </c>
      <c r="I200" s="99">
        <f t="shared" si="21"/>
        <v>0</v>
      </c>
      <c r="J200" s="98" t="s">
        <v>177</v>
      </c>
      <c r="K200" s="100">
        <v>1</v>
      </c>
      <c r="L200" s="100">
        <v>1</v>
      </c>
      <c r="M200" s="98" t="s">
        <v>24</v>
      </c>
      <c r="N200" s="98" t="s">
        <v>141</v>
      </c>
      <c r="O200" s="101" t="s">
        <v>173</v>
      </c>
      <c r="P200" s="102">
        <v>1997</v>
      </c>
      <c r="Q200" s="103">
        <v>40850</v>
      </c>
      <c r="R200" s="97">
        <f t="shared" si="22"/>
        <v>2011</v>
      </c>
      <c r="S200" s="97">
        <f t="shared" si="23"/>
        <v>14</v>
      </c>
      <c r="T200" s="98" t="s">
        <v>184</v>
      </c>
      <c r="U200" s="100">
        <f t="shared" si="24"/>
        <v>0</v>
      </c>
      <c r="V200" s="100">
        <f t="shared" si="25"/>
        <v>0</v>
      </c>
      <c r="W200" s="100">
        <f t="shared" si="26"/>
        <v>0</v>
      </c>
      <c r="X200" s="100">
        <f t="shared" si="27"/>
        <v>0</v>
      </c>
      <c r="Y200" s="104">
        <v>80</v>
      </c>
      <c r="Z200" s="105" t="s">
        <v>652</v>
      </c>
      <c r="AA200" s="106">
        <v>40923</v>
      </c>
      <c r="AB200" s="100"/>
      <c r="AC200" s="107"/>
      <c r="AD200" s="107"/>
      <c r="AE200" s="100" t="s">
        <v>32</v>
      </c>
      <c r="AF200" s="100" t="s">
        <v>32</v>
      </c>
      <c r="AG200" s="107"/>
      <c r="AH200" s="107"/>
      <c r="AI200" s="107"/>
    </row>
    <row r="201" spans="1:35" ht="14" x14ac:dyDescent="0.2">
      <c r="A201" s="10" t="s">
        <v>653</v>
      </c>
      <c r="B201" s="10" t="s">
        <v>654</v>
      </c>
      <c r="C201" s="11">
        <v>18</v>
      </c>
      <c r="D201" s="12" t="s">
        <v>655</v>
      </c>
      <c r="E201" s="12" t="s">
        <v>19</v>
      </c>
      <c r="F201" s="12" t="s">
        <v>51</v>
      </c>
      <c r="G201" s="12" t="s">
        <v>656</v>
      </c>
      <c r="H201" s="12" t="s">
        <v>30</v>
      </c>
      <c r="I201" s="91">
        <f t="shared" si="21"/>
        <v>1</v>
      </c>
      <c r="J201" s="12" t="s">
        <v>218</v>
      </c>
      <c r="K201" s="17">
        <v>0</v>
      </c>
      <c r="L201" s="17">
        <v>0</v>
      </c>
      <c r="M201" s="12" t="s">
        <v>74</v>
      </c>
      <c r="N201" s="12"/>
      <c r="O201" s="92" t="s">
        <v>57</v>
      </c>
      <c r="P201" s="14">
        <v>2014</v>
      </c>
      <c r="Q201" s="15">
        <v>42121</v>
      </c>
      <c r="R201" s="11">
        <f t="shared" si="22"/>
        <v>2015</v>
      </c>
      <c r="S201" s="11">
        <f t="shared" si="23"/>
        <v>1</v>
      </c>
      <c r="T201" s="12" t="s">
        <v>28</v>
      </c>
      <c r="U201" s="17">
        <f t="shared" si="24"/>
        <v>0</v>
      </c>
      <c r="V201" s="17">
        <f t="shared" si="25"/>
        <v>0</v>
      </c>
      <c r="W201" s="17">
        <f t="shared" si="26"/>
        <v>0</v>
      </c>
      <c r="X201" s="17">
        <f t="shared" si="27"/>
        <v>0</v>
      </c>
      <c r="Y201" s="93">
        <v>21</v>
      </c>
      <c r="Z201" s="94" t="s">
        <v>657</v>
      </c>
      <c r="AA201" s="16">
        <v>42131</v>
      </c>
      <c r="AB201" s="17"/>
      <c r="AC201" s="13"/>
      <c r="AD201" s="13"/>
      <c r="AE201" s="100" t="s">
        <v>32</v>
      </c>
      <c r="AF201" s="100" t="s">
        <v>32</v>
      </c>
      <c r="AG201" s="13"/>
      <c r="AH201" s="13"/>
      <c r="AI201" s="13"/>
    </row>
    <row r="202" spans="1:35" ht="14" x14ac:dyDescent="0.2">
      <c r="A202" s="95" t="s">
        <v>658</v>
      </c>
      <c r="B202" s="95" t="s">
        <v>86</v>
      </c>
      <c r="C202" s="97">
        <v>27</v>
      </c>
      <c r="D202" s="98" t="s">
        <v>18</v>
      </c>
      <c r="E202" s="98" t="s">
        <v>19</v>
      </c>
      <c r="F202" s="98" t="s">
        <v>124</v>
      </c>
      <c r="G202" s="98" t="s">
        <v>445</v>
      </c>
      <c r="H202" s="98" t="s">
        <v>659</v>
      </c>
      <c r="I202" s="99">
        <f t="shared" si="21"/>
        <v>0</v>
      </c>
      <c r="J202" s="98" t="s">
        <v>252</v>
      </c>
      <c r="K202" s="100">
        <v>1</v>
      </c>
      <c r="L202" s="100">
        <v>0</v>
      </c>
      <c r="M202" s="98" t="s">
        <v>120</v>
      </c>
      <c r="N202" s="98"/>
      <c r="O202" s="101" t="s">
        <v>163</v>
      </c>
      <c r="P202" s="102">
        <v>1991</v>
      </c>
      <c r="Q202" s="103">
        <v>34097</v>
      </c>
      <c r="R202" s="97">
        <f t="shared" si="22"/>
        <v>1993</v>
      </c>
      <c r="S202" s="97">
        <f t="shared" si="23"/>
        <v>2</v>
      </c>
      <c r="T202" s="98" t="s">
        <v>39</v>
      </c>
      <c r="U202" s="100">
        <f t="shared" si="24"/>
        <v>0</v>
      </c>
      <c r="V202" s="100">
        <f t="shared" si="25"/>
        <v>0</v>
      </c>
      <c r="W202" s="100">
        <f t="shared" si="26"/>
        <v>0</v>
      </c>
      <c r="X202" s="100">
        <f t="shared" si="27"/>
        <v>0</v>
      </c>
      <c r="Y202" s="104">
        <v>20</v>
      </c>
      <c r="Z202" s="105" t="s">
        <v>126</v>
      </c>
      <c r="AA202" s="106">
        <v>41425</v>
      </c>
      <c r="AB202" s="100"/>
      <c r="AC202" s="107"/>
      <c r="AD202" s="107"/>
      <c r="AE202" s="100" t="s">
        <v>32</v>
      </c>
      <c r="AF202" s="100" t="s">
        <v>32</v>
      </c>
      <c r="AG202" s="107"/>
      <c r="AH202" s="107"/>
      <c r="AI202" s="107"/>
    </row>
    <row r="203" spans="1:35" ht="28" x14ac:dyDescent="0.2">
      <c r="A203" s="10" t="s">
        <v>660</v>
      </c>
      <c r="B203" s="10" t="s">
        <v>661</v>
      </c>
      <c r="C203" s="11">
        <v>17</v>
      </c>
      <c r="D203" s="12" t="s">
        <v>50</v>
      </c>
      <c r="E203" s="12" t="s">
        <v>19</v>
      </c>
      <c r="F203" s="12" t="s">
        <v>35</v>
      </c>
      <c r="G203" s="12" t="s">
        <v>79</v>
      </c>
      <c r="H203" s="12" t="s">
        <v>80</v>
      </c>
      <c r="I203" s="91">
        <f t="shared" si="21"/>
        <v>0</v>
      </c>
      <c r="J203" s="12" t="s">
        <v>303</v>
      </c>
      <c r="K203" s="17">
        <v>0</v>
      </c>
      <c r="L203" s="17">
        <v>1</v>
      </c>
      <c r="M203" s="12" t="s">
        <v>162</v>
      </c>
      <c r="N203" s="12"/>
      <c r="O203" s="92" t="s">
        <v>89</v>
      </c>
      <c r="P203" s="14">
        <v>2008</v>
      </c>
      <c r="Q203" s="15">
        <v>40261</v>
      </c>
      <c r="R203" s="11">
        <f t="shared" si="22"/>
        <v>2010</v>
      </c>
      <c r="S203" s="11">
        <f t="shared" si="23"/>
        <v>2</v>
      </c>
      <c r="T203" s="12" t="s">
        <v>142</v>
      </c>
      <c r="U203" s="17">
        <f t="shared" si="24"/>
        <v>0</v>
      </c>
      <c r="V203" s="17">
        <f t="shared" si="25"/>
        <v>0</v>
      </c>
      <c r="W203" s="17">
        <f t="shared" si="26"/>
        <v>0</v>
      </c>
      <c r="X203" s="17">
        <f t="shared" si="27"/>
        <v>0</v>
      </c>
      <c r="Y203" s="93">
        <v>7</v>
      </c>
      <c r="Z203" s="94" t="s">
        <v>368</v>
      </c>
      <c r="AA203" s="16">
        <v>42352</v>
      </c>
      <c r="AB203" s="17"/>
      <c r="AC203" s="13"/>
      <c r="AD203" s="13"/>
      <c r="AE203" s="100" t="s">
        <v>32</v>
      </c>
      <c r="AF203" s="100" t="s">
        <v>32</v>
      </c>
      <c r="AG203" s="13"/>
      <c r="AH203" s="13"/>
      <c r="AI203" s="13"/>
    </row>
    <row r="204" spans="1:35" ht="28" x14ac:dyDescent="0.2">
      <c r="A204" s="95" t="s">
        <v>662</v>
      </c>
      <c r="B204" s="95" t="s">
        <v>663</v>
      </c>
      <c r="C204" s="97">
        <v>16</v>
      </c>
      <c r="D204" s="98" t="s">
        <v>50</v>
      </c>
      <c r="E204" s="98" t="s">
        <v>19</v>
      </c>
      <c r="F204" s="98" t="s">
        <v>61</v>
      </c>
      <c r="G204" s="98" t="s">
        <v>21</v>
      </c>
      <c r="H204" s="98" t="s">
        <v>22</v>
      </c>
      <c r="I204" s="99">
        <f t="shared" si="21"/>
        <v>1</v>
      </c>
      <c r="J204" s="98" t="s">
        <v>140</v>
      </c>
      <c r="K204" s="100">
        <v>1</v>
      </c>
      <c r="L204" s="100">
        <v>1</v>
      </c>
      <c r="M204" s="98" t="s">
        <v>24</v>
      </c>
      <c r="N204" s="98" t="s">
        <v>141</v>
      </c>
      <c r="O204" s="101" t="s">
        <v>107</v>
      </c>
      <c r="P204" s="102">
        <v>1998</v>
      </c>
      <c r="Q204" s="103">
        <v>40739</v>
      </c>
      <c r="R204" s="97">
        <f t="shared" si="22"/>
        <v>2011</v>
      </c>
      <c r="S204" s="97">
        <f t="shared" si="23"/>
        <v>13</v>
      </c>
      <c r="T204" s="98" t="s">
        <v>82</v>
      </c>
      <c r="U204" s="100">
        <f t="shared" si="24"/>
        <v>0</v>
      </c>
      <c r="V204" s="100">
        <f t="shared" si="25"/>
        <v>0</v>
      </c>
      <c r="W204" s="100">
        <f t="shared" si="26"/>
        <v>0</v>
      </c>
      <c r="X204" s="100">
        <f t="shared" si="27"/>
        <v>0</v>
      </c>
      <c r="Y204" s="104">
        <v>30</v>
      </c>
      <c r="Z204" s="105" t="s">
        <v>196</v>
      </c>
      <c r="AA204" s="106">
        <v>40935</v>
      </c>
      <c r="AB204" s="100"/>
      <c r="AC204" s="107"/>
      <c r="AD204" s="107"/>
      <c r="AE204" s="100" t="s">
        <v>32</v>
      </c>
      <c r="AF204" s="100" t="s">
        <v>32</v>
      </c>
      <c r="AG204" s="107"/>
      <c r="AH204" s="107"/>
      <c r="AI204" s="107"/>
    </row>
    <row r="205" spans="1:35" ht="28" x14ac:dyDescent="0.2">
      <c r="A205" s="10" t="s">
        <v>664</v>
      </c>
      <c r="B205" s="10" t="s">
        <v>665</v>
      </c>
      <c r="C205" s="11">
        <v>21</v>
      </c>
      <c r="D205" s="12" t="s">
        <v>18</v>
      </c>
      <c r="E205" s="12" t="s">
        <v>19</v>
      </c>
      <c r="F205" s="12" t="s">
        <v>97</v>
      </c>
      <c r="G205" s="12" t="s">
        <v>52</v>
      </c>
      <c r="H205" s="12" t="s">
        <v>195</v>
      </c>
      <c r="I205" s="91">
        <f t="shared" si="21"/>
        <v>0</v>
      </c>
      <c r="J205" s="12" t="s">
        <v>252</v>
      </c>
      <c r="K205" s="17">
        <v>1</v>
      </c>
      <c r="L205" s="17">
        <v>1</v>
      </c>
      <c r="M205" s="12" t="s">
        <v>24</v>
      </c>
      <c r="N205" s="12" t="s">
        <v>141</v>
      </c>
      <c r="O205" s="92" t="s">
        <v>134</v>
      </c>
      <c r="P205" s="14">
        <v>1997</v>
      </c>
      <c r="Q205" s="15">
        <v>41180</v>
      </c>
      <c r="R205" s="11">
        <f t="shared" si="22"/>
        <v>2012</v>
      </c>
      <c r="S205" s="11">
        <f t="shared" si="23"/>
        <v>15</v>
      </c>
      <c r="T205" s="12" t="s">
        <v>82</v>
      </c>
      <c r="U205" s="17">
        <f t="shared" si="24"/>
        <v>1</v>
      </c>
      <c r="V205" s="17">
        <f t="shared" si="25"/>
        <v>0</v>
      </c>
      <c r="W205" s="17">
        <f t="shared" si="26"/>
        <v>0</v>
      </c>
      <c r="X205" s="17">
        <f t="shared" si="27"/>
        <v>0</v>
      </c>
      <c r="Y205" s="93" t="s">
        <v>178</v>
      </c>
      <c r="Z205" s="94" t="s">
        <v>178</v>
      </c>
      <c r="AA205" s="16">
        <v>41180</v>
      </c>
      <c r="AB205" s="17"/>
      <c r="AC205" s="13"/>
      <c r="AD205" s="17" t="s">
        <v>31</v>
      </c>
      <c r="AE205" s="100" t="s">
        <v>31</v>
      </c>
      <c r="AF205" s="100" t="s">
        <v>31</v>
      </c>
      <c r="AG205" s="13" t="s">
        <v>884</v>
      </c>
      <c r="AH205" s="13"/>
      <c r="AI205" s="13"/>
    </row>
    <row r="206" spans="1:35" ht="28" x14ac:dyDescent="0.2">
      <c r="A206" s="95" t="s">
        <v>666</v>
      </c>
      <c r="B206" s="95" t="s">
        <v>667</v>
      </c>
      <c r="C206" s="97">
        <v>26</v>
      </c>
      <c r="D206" s="98" t="s">
        <v>50</v>
      </c>
      <c r="E206" s="98" t="s">
        <v>19</v>
      </c>
      <c r="F206" s="98" t="s">
        <v>35</v>
      </c>
      <c r="G206" s="98" t="s">
        <v>199</v>
      </c>
      <c r="H206" s="98" t="s">
        <v>668</v>
      </c>
      <c r="I206" s="99">
        <f t="shared" si="21"/>
        <v>0</v>
      </c>
      <c r="J206" s="98" t="s">
        <v>669</v>
      </c>
      <c r="K206" s="100">
        <v>1</v>
      </c>
      <c r="L206" s="100">
        <v>0</v>
      </c>
      <c r="M206" s="98" t="s">
        <v>24</v>
      </c>
      <c r="N206" s="98"/>
      <c r="O206" s="101" t="s">
        <v>93</v>
      </c>
      <c r="P206" s="102">
        <v>2009</v>
      </c>
      <c r="Q206" s="103">
        <v>41802</v>
      </c>
      <c r="R206" s="97">
        <f t="shared" si="22"/>
        <v>2014</v>
      </c>
      <c r="S206" s="97">
        <f t="shared" si="23"/>
        <v>5</v>
      </c>
      <c r="T206" s="98" t="s">
        <v>57</v>
      </c>
      <c r="U206" s="100">
        <f t="shared" si="24"/>
        <v>0</v>
      </c>
      <c r="V206" s="100">
        <f t="shared" si="25"/>
        <v>0</v>
      </c>
      <c r="W206" s="100">
        <f t="shared" si="26"/>
        <v>0</v>
      </c>
      <c r="X206" s="100">
        <f t="shared" si="27"/>
        <v>1</v>
      </c>
      <c r="Y206" s="104" t="s">
        <v>94</v>
      </c>
      <c r="Z206" s="105" t="s">
        <v>670</v>
      </c>
      <c r="AA206" s="106">
        <v>41811</v>
      </c>
      <c r="AB206" s="100"/>
      <c r="AC206" s="107"/>
      <c r="AD206" s="107"/>
      <c r="AE206" s="100" t="s">
        <v>32</v>
      </c>
      <c r="AF206" s="100" t="s">
        <v>32</v>
      </c>
      <c r="AG206" s="107"/>
      <c r="AH206" s="107"/>
      <c r="AI206" s="107"/>
    </row>
    <row r="207" spans="1:35" ht="14" x14ac:dyDescent="0.2">
      <c r="A207" s="10" t="s">
        <v>671</v>
      </c>
      <c r="B207" s="10" t="s">
        <v>672</v>
      </c>
      <c r="C207" s="11">
        <v>45</v>
      </c>
      <c r="D207" s="12" t="s">
        <v>50</v>
      </c>
      <c r="E207" s="12" t="s">
        <v>19</v>
      </c>
      <c r="F207" s="12" t="s">
        <v>20</v>
      </c>
      <c r="G207" s="12" t="s">
        <v>21</v>
      </c>
      <c r="H207" s="12" t="s">
        <v>673</v>
      </c>
      <c r="I207" s="91">
        <f t="shared" si="21"/>
        <v>0</v>
      </c>
      <c r="J207" s="12" t="s">
        <v>54</v>
      </c>
      <c r="K207" s="17">
        <v>1</v>
      </c>
      <c r="L207" s="17">
        <v>0</v>
      </c>
      <c r="M207" s="12" t="s">
        <v>24</v>
      </c>
      <c r="N207" s="12"/>
      <c r="O207" s="92" t="s">
        <v>107</v>
      </c>
      <c r="P207" s="14">
        <v>1997</v>
      </c>
      <c r="Q207" s="15">
        <v>37632</v>
      </c>
      <c r="R207" s="11">
        <f t="shared" si="22"/>
        <v>2003</v>
      </c>
      <c r="S207" s="11">
        <f t="shared" si="23"/>
        <v>6</v>
      </c>
      <c r="T207" s="12" t="s">
        <v>67</v>
      </c>
      <c r="U207" s="17">
        <f t="shared" si="24"/>
        <v>0</v>
      </c>
      <c r="V207" s="17">
        <f t="shared" si="25"/>
        <v>0</v>
      </c>
      <c r="W207" s="17">
        <f t="shared" si="26"/>
        <v>0</v>
      </c>
      <c r="X207" s="17">
        <f t="shared" si="27"/>
        <v>0</v>
      </c>
      <c r="Y207" s="93">
        <v>24</v>
      </c>
      <c r="Z207" s="94" t="s">
        <v>674</v>
      </c>
      <c r="AA207" s="16">
        <v>40784</v>
      </c>
      <c r="AB207" s="17"/>
      <c r="AC207" s="13"/>
      <c r="AD207" s="13"/>
      <c r="AE207" s="100" t="s">
        <v>32</v>
      </c>
      <c r="AF207" s="100" t="s">
        <v>32</v>
      </c>
      <c r="AG207" s="13"/>
      <c r="AH207" s="13"/>
      <c r="AI207" s="13"/>
    </row>
    <row r="208" spans="1:35" ht="14" x14ac:dyDescent="0.2">
      <c r="A208" s="95" t="s">
        <v>675</v>
      </c>
      <c r="B208" s="95" t="s">
        <v>676</v>
      </c>
      <c r="C208" s="97">
        <v>27</v>
      </c>
      <c r="D208" s="98" t="s">
        <v>18</v>
      </c>
      <c r="E208" s="98" t="s">
        <v>19</v>
      </c>
      <c r="F208" s="98" t="s">
        <v>35</v>
      </c>
      <c r="G208" s="98" t="s">
        <v>233</v>
      </c>
      <c r="H208" s="98" t="s">
        <v>677</v>
      </c>
      <c r="I208" s="99">
        <f t="shared" si="21"/>
        <v>0</v>
      </c>
      <c r="J208" s="98" t="s">
        <v>62</v>
      </c>
      <c r="K208" s="100">
        <v>1</v>
      </c>
      <c r="L208" s="100">
        <v>1</v>
      </c>
      <c r="M208" s="98" t="s">
        <v>24</v>
      </c>
      <c r="N208" s="98" t="s">
        <v>141</v>
      </c>
      <c r="O208" s="101" t="s">
        <v>64</v>
      </c>
      <c r="P208" s="102">
        <v>2000</v>
      </c>
      <c r="Q208" s="103">
        <v>40031</v>
      </c>
      <c r="R208" s="97">
        <f t="shared" si="22"/>
        <v>2009</v>
      </c>
      <c r="S208" s="97">
        <f t="shared" si="23"/>
        <v>9</v>
      </c>
      <c r="T208" s="98" t="s">
        <v>184</v>
      </c>
      <c r="U208" s="100">
        <f t="shared" si="24"/>
        <v>0</v>
      </c>
      <c r="V208" s="100">
        <f t="shared" si="25"/>
        <v>0</v>
      </c>
      <c r="W208" s="100">
        <f t="shared" si="26"/>
        <v>1</v>
      </c>
      <c r="X208" s="100">
        <f t="shared" si="27"/>
        <v>0</v>
      </c>
      <c r="Y208" s="104" t="s">
        <v>94</v>
      </c>
      <c r="Z208" s="105" t="s">
        <v>94</v>
      </c>
      <c r="AA208" s="106">
        <v>40833</v>
      </c>
      <c r="AB208" s="100"/>
      <c r="AC208" s="107"/>
      <c r="AD208" s="107"/>
      <c r="AE208" s="100" t="s">
        <v>32</v>
      </c>
      <c r="AF208" s="100" t="s">
        <v>32</v>
      </c>
      <c r="AG208" s="107"/>
      <c r="AH208" s="107"/>
      <c r="AI208" s="107"/>
    </row>
    <row r="209" spans="1:35" ht="14" x14ac:dyDescent="0.2">
      <c r="A209" s="10" t="s">
        <v>678</v>
      </c>
      <c r="B209" s="10" t="s">
        <v>221</v>
      </c>
      <c r="C209" s="11">
        <v>20</v>
      </c>
      <c r="D209" s="12" t="s">
        <v>50</v>
      </c>
      <c r="E209" s="12" t="s">
        <v>19</v>
      </c>
      <c r="F209" s="12" t="s">
        <v>20</v>
      </c>
      <c r="G209" s="12" t="s">
        <v>21</v>
      </c>
      <c r="H209" s="12" t="s">
        <v>22</v>
      </c>
      <c r="I209" s="91">
        <f t="shared" si="21"/>
        <v>0</v>
      </c>
      <c r="J209" s="12" t="s">
        <v>62</v>
      </c>
      <c r="K209" s="17">
        <v>1</v>
      </c>
      <c r="L209" s="17">
        <v>1</v>
      </c>
      <c r="M209" s="12" t="s">
        <v>24</v>
      </c>
      <c r="N209" s="12" t="s">
        <v>271</v>
      </c>
      <c r="O209" s="92" t="s">
        <v>146</v>
      </c>
      <c r="P209" s="14">
        <v>1986</v>
      </c>
      <c r="Q209" s="15">
        <v>40192</v>
      </c>
      <c r="R209" s="11">
        <f t="shared" si="22"/>
        <v>2010</v>
      </c>
      <c r="S209" s="11">
        <f t="shared" si="23"/>
        <v>24</v>
      </c>
      <c r="T209" s="12" t="s">
        <v>142</v>
      </c>
      <c r="U209" s="17">
        <f t="shared" si="24"/>
        <v>0</v>
      </c>
      <c r="V209" s="17">
        <f t="shared" si="25"/>
        <v>0</v>
      </c>
      <c r="W209" s="17">
        <f t="shared" si="26"/>
        <v>1</v>
      </c>
      <c r="X209" s="17">
        <f t="shared" si="27"/>
        <v>0</v>
      </c>
      <c r="Y209" s="93" t="s">
        <v>94</v>
      </c>
      <c r="Z209" s="94" t="s">
        <v>94</v>
      </c>
      <c r="AA209" s="16">
        <v>40784</v>
      </c>
      <c r="AB209" s="17"/>
      <c r="AC209" s="13"/>
      <c r="AD209" s="13"/>
      <c r="AE209" s="100" t="s">
        <v>32</v>
      </c>
      <c r="AF209" s="100" t="s">
        <v>32</v>
      </c>
      <c r="AG209" s="13"/>
      <c r="AH209" s="13"/>
      <c r="AI209" s="13"/>
    </row>
    <row r="210" spans="1:35" ht="14" x14ac:dyDescent="0.2">
      <c r="A210" s="95" t="s">
        <v>679</v>
      </c>
      <c r="B210" s="95" t="s">
        <v>680</v>
      </c>
      <c r="C210" s="97">
        <v>26</v>
      </c>
      <c r="D210" s="98" t="s">
        <v>18</v>
      </c>
      <c r="E210" s="98" t="s">
        <v>19</v>
      </c>
      <c r="F210" s="98" t="s">
        <v>51</v>
      </c>
      <c r="G210" s="98" t="s">
        <v>366</v>
      </c>
      <c r="H210" s="98" t="s">
        <v>681</v>
      </c>
      <c r="I210" s="99">
        <f t="shared" si="21"/>
        <v>1</v>
      </c>
      <c r="J210" s="98" t="s">
        <v>201</v>
      </c>
      <c r="K210" s="100">
        <v>1</v>
      </c>
      <c r="L210" s="100">
        <v>0</v>
      </c>
      <c r="M210" s="98" t="s">
        <v>24</v>
      </c>
      <c r="N210" s="98" t="s">
        <v>74</v>
      </c>
      <c r="O210" s="101" t="s">
        <v>147</v>
      </c>
      <c r="P210" s="102">
        <v>1992</v>
      </c>
      <c r="Q210" s="103">
        <v>41313</v>
      </c>
      <c r="R210" s="97">
        <f t="shared" si="22"/>
        <v>2013</v>
      </c>
      <c r="S210" s="97">
        <f t="shared" si="23"/>
        <v>21</v>
      </c>
      <c r="T210" s="98" t="s">
        <v>28</v>
      </c>
      <c r="U210" s="100">
        <f t="shared" si="24"/>
        <v>0</v>
      </c>
      <c r="V210" s="100">
        <f t="shared" si="25"/>
        <v>0</v>
      </c>
      <c r="W210" s="100">
        <f t="shared" si="26"/>
        <v>0</v>
      </c>
      <c r="X210" s="100">
        <f t="shared" si="27"/>
        <v>1</v>
      </c>
      <c r="Y210" s="104" t="s">
        <v>94</v>
      </c>
      <c r="Z210" s="105" t="s">
        <v>682</v>
      </c>
      <c r="AA210" s="106">
        <v>42068</v>
      </c>
      <c r="AB210" s="100" t="s">
        <v>31</v>
      </c>
      <c r="AC210" s="107"/>
      <c r="AD210" s="107"/>
      <c r="AE210" s="100" t="s">
        <v>32</v>
      </c>
      <c r="AF210" s="100" t="s">
        <v>32</v>
      </c>
      <c r="AG210" s="107"/>
      <c r="AH210" s="107"/>
      <c r="AI210" s="107"/>
    </row>
    <row r="211" spans="1:35" ht="28" x14ac:dyDescent="0.2">
      <c r="A211" s="10" t="s">
        <v>683</v>
      </c>
      <c r="B211" s="10" t="s">
        <v>684</v>
      </c>
      <c r="C211" s="11">
        <v>40</v>
      </c>
      <c r="D211" s="12" t="s">
        <v>60</v>
      </c>
      <c r="E211" s="12" t="s">
        <v>34</v>
      </c>
      <c r="F211" s="12" t="s">
        <v>35</v>
      </c>
      <c r="G211" s="12" t="s">
        <v>685</v>
      </c>
      <c r="H211" s="12" t="s">
        <v>686</v>
      </c>
      <c r="I211" s="91">
        <f t="shared" si="21"/>
        <v>0</v>
      </c>
      <c r="J211" s="12" t="s">
        <v>687</v>
      </c>
      <c r="K211" s="17">
        <v>0</v>
      </c>
      <c r="L211" s="17">
        <v>0</v>
      </c>
      <c r="M211" s="12" t="s">
        <v>521</v>
      </c>
      <c r="N211" s="12"/>
      <c r="O211" s="92" t="s">
        <v>67</v>
      </c>
      <c r="P211" s="14">
        <v>2004</v>
      </c>
      <c r="Q211" s="15">
        <v>38288</v>
      </c>
      <c r="R211" s="11">
        <f t="shared" si="22"/>
        <v>2004</v>
      </c>
      <c r="S211" s="11">
        <f t="shared" si="23"/>
        <v>0</v>
      </c>
      <c r="T211" s="12" t="s">
        <v>46</v>
      </c>
      <c r="U211" s="17">
        <f t="shared" si="24"/>
        <v>0</v>
      </c>
      <c r="V211" s="17">
        <f t="shared" si="25"/>
        <v>0</v>
      </c>
      <c r="W211" s="17">
        <f t="shared" si="26"/>
        <v>0</v>
      </c>
      <c r="X211" s="17">
        <f t="shared" si="27"/>
        <v>0</v>
      </c>
      <c r="Y211" s="93"/>
      <c r="Z211" s="94" t="s">
        <v>244</v>
      </c>
      <c r="AA211" s="16">
        <v>41747</v>
      </c>
      <c r="AB211" s="17"/>
      <c r="AC211" s="13"/>
      <c r="AD211" s="13"/>
      <c r="AE211" s="100" t="s">
        <v>32</v>
      </c>
      <c r="AF211" s="100" t="s">
        <v>32</v>
      </c>
      <c r="AG211" s="13"/>
      <c r="AH211" s="13"/>
      <c r="AI211" s="13"/>
    </row>
    <row r="212" spans="1:35" ht="42" x14ac:dyDescent="0.2">
      <c r="A212" s="95" t="s">
        <v>688</v>
      </c>
      <c r="B212" s="95" t="s">
        <v>689</v>
      </c>
      <c r="C212" s="97">
        <v>36</v>
      </c>
      <c r="D212" s="98" t="s">
        <v>18</v>
      </c>
      <c r="E212" s="98" t="s">
        <v>19</v>
      </c>
      <c r="F212" s="98" t="s">
        <v>51</v>
      </c>
      <c r="G212" s="98" t="s">
        <v>71</v>
      </c>
      <c r="H212" s="98" t="s">
        <v>240</v>
      </c>
      <c r="I212" s="99">
        <f t="shared" si="21"/>
        <v>1</v>
      </c>
      <c r="J212" s="98" t="s">
        <v>241</v>
      </c>
      <c r="K212" s="100">
        <v>0</v>
      </c>
      <c r="L212" s="100">
        <v>1</v>
      </c>
      <c r="M212" s="98" t="s">
        <v>162</v>
      </c>
      <c r="N212" s="98"/>
      <c r="O212" s="101" t="s">
        <v>107</v>
      </c>
      <c r="P212" s="102">
        <v>1994</v>
      </c>
      <c r="Q212" s="103">
        <v>36685</v>
      </c>
      <c r="R212" s="97">
        <f t="shared" si="22"/>
        <v>2000</v>
      </c>
      <c r="S212" s="97">
        <f t="shared" si="23"/>
        <v>6</v>
      </c>
      <c r="T212" s="98" t="s">
        <v>75</v>
      </c>
      <c r="U212" s="100">
        <f t="shared" si="24"/>
        <v>0</v>
      </c>
      <c r="V212" s="100">
        <f t="shared" si="25"/>
        <v>0</v>
      </c>
      <c r="W212" s="100">
        <f t="shared" si="26"/>
        <v>0</v>
      </c>
      <c r="X212" s="100">
        <f t="shared" si="27"/>
        <v>0</v>
      </c>
      <c r="Y212" s="104">
        <v>20</v>
      </c>
      <c r="Z212" s="105" t="s">
        <v>126</v>
      </c>
      <c r="AA212" s="106">
        <v>40957</v>
      </c>
      <c r="AB212" s="100"/>
      <c r="AC212" s="107"/>
      <c r="AD212" s="107"/>
      <c r="AE212" s="100" t="s">
        <v>32</v>
      </c>
      <c r="AF212" s="100" t="s">
        <v>32</v>
      </c>
      <c r="AG212" s="107"/>
      <c r="AH212" s="107"/>
      <c r="AI212" s="107"/>
    </row>
    <row r="213" spans="1:35" ht="28" x14ac:dyDescent="0.2">
      <c r="A213" s="10" t="s">
        <v>690</v>
      </c>
      <c r="B213" s="10" t="s">
        <v>539</v>
      </c>
      <c r="C213" s="11">
        <v>26</v>
      </c>
      <c r="D213" s="12" t="s">
        <v>50</v>
      </c>
      <c r="E213" s="12" t="s">
        <v>19</v>
      </c>
      <c r="F213" s="12" t="s">
        <v>61</v>
      </c>
      <c r="G213" s="12" t="s">
        <v>180</v>
      </c>
      <c r="H213" s="12" t="s">
        <v>181</v>
      </c>
      <c r="I213" s="91">
        <f t="shared" si="21"/>
        <v>1</v>
      </c>
      <c r="J213" s="12" t="s">
        <v>44</v>
      </c>
      <c r="K213" s="17">
        <v>1</v>
      </c>
      <c r="L213" s="17">
        <v>1</v>
      </c>
      <c r="M213" s="12" t="s">
        <v>24</v>
      </c>
      <c r="N213" s="12" t="s">
        <v>141</v>
      </c>
      <c r="O213" s="92" t="s">
        <v>55</v>
      </c>
      <c r="P213" s="14">
        <v>1980</v>
      </c>
      <c r="Q213" s="15">
        <v>37057</v>
      </c>
      <c r="R213" s="11">
        <f t="shared" si="22"/>
        <v>2001</v>
      </c>
      <c r="S213" s="11">
        <f t="shared" si="23"/>
        <v>21</v>
      </c>
      <c r="T213" s="12" t="s">
        <v>101</v>
      </c>
      <c r="U213" s="17">
        <f t="shared" si="24"/>
        <v>0</v>
      </c>
      <c r="V213" s="17">
        <f t="shared" si="25"/>
        <v>0</v>
      </c>
      <c r="W213" s="17">
        <f t="shared" si="26"/>
        <v>1</v>
      </c>
      <c r="X213" s="17">
        <f t="shared" si="27"/>
        <v>0</v>
      </c>
      <c r="Y213" s="93" t="s">
        <v>94</v>
      </c>
      <c r="Z213" s="94" t="s">
        <v>94</v>
      </c>
      <c r="AA213" s="16">
        <v>40784</v>
      </c>
      <c r="AB213" s="17"/>
      <c r="AC213" s="13"/>
      <c r="AD213" s="13"/>
      <c r="AE213" s="100" t="s">
        <v>31</v>
      </c>
      <c r="AF213" s="100" t="s">
        <v>31</v>
      </c>
      <c r="AG213" s="13" t="s">
        <v>828</v>
      </c>
      <c r="AH213" s="13">
        <v>58</v>
      </c>
      <c r="AI213" s="13"/>
    </row>
    <row r="214" spans="1:35" ht="28" x14ac:dyDescent="0.2">
      <c r="A214" s="95" t="s">
        <v>691</v>
      </c>
      <c r="B214" s="95" t="s">
        <v>692</v>
      </c>
      <c r="C214" s="97">
        <v>24</v>
      </c>
      <c r="D214" s="98" t="s">
        <v>50</v>
      </c>
      <c r="E214" s="98" t="s">
        <v>34</v>
      </c>
      <c r="F214" s="98" t="s">
        <v>259</v>
      </c>
      <c r="G214" s="98" t="s">
        <v>199</v>
      </c>
      <c r="H214" s="98" t="s">
        <v>260</v>
      </c>
      <c r="I214" s="99">
        <f t="shared" si="21"/>
        <v>0</v>
      </c>
      <c r="J214" s="98" t="s">
        <v>693</v>
      </c>
      <c r="K214" s="100">
        <v>1</v>
      </c>
      <c r="L214" s="100">
        <v>0</v>
      </c>
      <c r="M214" s="98" t="s">
        <v>24</v>
      </c>
      <c r="N214" s="98" t="s">
        <v>74</v>
      </c>
      <c r="O214" s="101" t="s">
        <v>114</v>
      </c>
      <c r="P214" s="102">
        <v>1973</v>
      </c>
      <c r="Q214" s="103">
        <v>35942</v>
      </c>
      <c r="R214" s="97">
        <f t="shared" si="22"/>
        <v>1998</v>
      </c>
      <c r="S214" s="97">
        <f t="shared" si="23"/>
        <v>25</v>
      </c>
      <c r="T214" s="98" t="s">
        <v>202</v>
      </c>
      <c r="U214" s="100">
        <f t="shared" si="24"/>
        <v>0</v>
      </c>
      <c r="V214" s="100">
        <f t="shared" si="25"/>
        <v>0</v>
      </c>
      <c r="W214" s="100">
        <f t="shared" si="26"/>
        <v>0</v>
      </c>
      <c r="X214" s="100">
        <f t="shared" si="27"/>
        <v>1</v>
      </c>
      <c r="Y214" s="104" t="s">
        <v>94</v>
      </c>
      <c r="Z214" s="105" t="s">
        <v>261</v>
      </c>
      <c r="AA214" s="106">
        <v>40784</v>
      </c>
      <c r="AB214" s="100"/>
      <c r="AC214" s="107"/>
      <c r="AD214" s="107"/>
      <c r="AE214" s="100" t="s">
        <v>32</v>
      </c>
      <c r="AF214" s="100" t="s">
        <v>32</v>
      </c>
      <c r="AG214" s="107"/>
      <c r="AH214" s="107"/>
      <c r="AI214" s="107"/>
    </row>
    <row r="215" spans="1:35" ht="28" x14ac:dyDescent="0.2">
      <c r="A215" s="10" t="s">
        <v>694</v>
      </c>
      <c r="B215" s="10" t="s">
        <v>695</v>
      </c>
      <c r="C215" s="11">
        <v>22</v>
      </c>
      <c r="D215" s="12" t="s">
        <v>60</v>
      </c>
      <c r="E215" s="12" t="s">
        <v>19</v>
      </c>
      <c r="F215" s="12" t="s">
        <v>61</v>
      </c>
      <c r="G215" s="12" t="s">
        <v>21</v>
      </c>
      <c r="H215" s="12" t="s">
        <v>22</v>
      </c>
      <c r="I215" s="91">
        <f t="shared" si="21"/>
        <v>0</v>
      </c>
      <c r="J215" s="12" t="s">
        <v>54</v>
      </c>
      <c r="K215" s="17">
        <v>1</v>
      </c>
      <c r="L215" s="17">
        <v>0</v>
      </c>
      <c r="M215" s="12" t="s">
        <v>24</v>
      </c>
      <c r="N215" s="12" t="s">
        <v>696</v>
      </c>
      <c r="O215" s="92" t="s">
        <v>466</v>
      </c>
      <c r="P215" s="14">
        <v>1982</v>
      </c>
      <c r="Q215" s="15">
        <v>33247</v>
      </c>
      <c r="R215" s="11">
        <f t="shared" si="22"/>
        <v>1991</v>
      </c>
      <c r="S215" s="11">
        <f t="shared" si="23"/>
        <v>9</v>
      </c>
      <c r="T215" s="12" t="s">
        <v>173</v>
      </c>
      <c r="U215" s="17">
        <f t="shared" si="24"/>
        <v>0</v>
      </c>
      <c r="V215" s="17">
        <f t="shared" si="25"/>
        <v>1</v>
      </c>
      <c r="W215" s="17">
        <f t="shared" si="26"/>
        <v>0</v>
      </c>
      <c r="X215" s="17">
        <f t="shared" si="27"/>
        <v>0</v>
      </c>
      <c r="Y215" s="93" t="s">
        <v>94</v>
      </c>
      <c r="Z215" s="94" t="s">
        <v>29</v>
      </c>
      <c r="AA215" s="16">
        <v>40784</v>
      </c>
      <c r="AB215" s="17"/>
      <c r="AC215" s="13"/>
      <c r="AD215" s="13"/>
      <c r="AE215" s="100" t="s">
        <v>32</v>
      </c>
      <c r="AF215" s="100" t="s">
        <v>32</v>
      </c>
      <c r="AG215" s="13"/>
      <c r="AH215" s="13"/>
      <c r="AI215" s="13"/>
    </row>
    <row r="216" spans="1:35" ht="14" x14ac:dyDescent="0.2">
      <c r="A216" s="95" t="s">
        <v>697</v>
      </c>
      <c r="B216" s="95" t="s">
        <v>123</v>
      </c>
      <c r="C216" s="97">
        <v>36</v>
      </c>
      <c r="D216" s="98" t="s">
        <v>60</v>
      </c>
      <c r="E216" s="98" t="s">
        <v>19</v>
      </c>
      <c r="F216" s="98" t="s">
        <v>97</v>
      </c>
      <c r="G216" s="98" t="s">
        <v>233</v>
      </c>
      <c r="H216" s="98" t="s">
        <v>628</v>
      </c>
      <c r="I216" s="99">
        <f t="shared" si="21"/>
        <v>1</v>
      </c>
      <c r="J216" s="98" t="s">
        <v>201</v>
      </c>
      <c r="K216" s="100">
        <v>1</v>
      </c>
      <c r="L216" s="100">
        <v>0</v>
      </c>
      <c r="M216" s="98" t="s">
        <v>24</v>
      </c>
      <c r="N216" s="98"/>
      <c r="O216" s="101" t="s">
        <v>26</v>
      </c>
      <c r="P216" s="102">
        <v>1985</v>
      </c>
      <c r="Q216" s="103">
        <v>32517</v>
      </c>
      <c r="R216" s="97">
        <f t="shared" si="22"/>
        <v>1989</v>
      </c>
      <c r="S216" s="97">
        <f t="shared" si="23"/>
        <v>4</v>
      </c>
      <c r="T216" s="98" t="s">
        <v>38</v>
      </c>
      <c r="U216" s="100">
        <f t="shared" si="24"/>
        <v>0</v>
      </c>
      <c r="V216" s="100">
        <f t="shared" si="25"/>
        <v>0</v>
      </c>
      <c r="W216" s="100">
        <f t="shared" si="26"/>
        <v>0</v>
      </c>
      <c r="X216" s="100">
        <f t="shared" si="27"/>
        <v>0</v>
      </c>
      <c r="Y216" s="104">
        <v>35</v>
      </c>
      <c r="Z216" s="105" t="s">
        <v>174</v>
      </c>
      <c r="AA216" s="106">
        <v>40784</v>
      </c>
      <c r="AB216" s="100"/>
      <c r="AC216" s="107"/>
      <c r="AD216" s="107"/>
      <c r="AE216" s="100" t="s">
        <v>31</v>
      </c>
      <c r="AF216" s="100" t="s">
        <v>31</v>
      </c>
      <c r="AG216" s="107" t="s">
        <v>829</v>
      </c>
      <c r="AH216" s="107">
        <v>70</v>
      </c>
      <c r="AI216" s="107" t="s">
        <v>830</v>
      </c>
    </row>
    <row r="217" spans="1:35" ht="28" x14ac:dyDescent="0.2">
      <c r="A217" s="10" t="s">
        <v>698</v>
      </c>
      <c r="B217" s="10" t="s">
        <v>154</v>
      </c>
      <c r="C217" s="11">
        <v>14</v>
      </c>
      <c r="D217" s="12" t="s">
        <v>50</v>
      </c>
      <c r="E217" s="12" t="s">
        <v>19</v>
      </c>
      <c r="F217" s="12" t="s">
        <v>61</v>
      </c>
      <c r="G217" s="12" t="s">
        <v>21</v>
      </c>
      <c r="H217" s="12" t="s">
        <v>22</v>
      </c>
      <c r="I217" s="91">
        <f t="shared" si="21"/>
        <v>1</v>
      </c>
      <c r="J217" s="12" t="s">
        <v>617</v>
      </c>
      <c r="K217" s="17">
        <v>1</v>
      </c>
      <c r="L217" s="17">
        <v>1</v>
      </c>
      <c r="M217" s="12" t="s">
        <v>24</v>
      </c>
      <c r="N217" s="12" t="s">
        <v>141</v>
      </c>
      <c r="O217" s="92" t="s">
        <v>173</v>
      </c>
      <c r="P217" s="14">
        <v>1994</v>
      </c>
      <c r="Q217" s="15">
        <v>37452</v>
      </c>
      <c r="R217" s="11">
        <f t="shared" si="22"/>
        <v>2002</v>
      </c>
      <c r="S217" s="11">
        <f t="shared" si="23"/>
        <v>8</v>
      </c>
      <c r="T217" s="12" t="s">
        <v>184</v>
      </c>
      <c r="U217" s="17">
        <f t="shared" si="24"/>
        <v>0</v>
      </c>
      <c r="V217" s="17">
        <f t="shared" si="25"/>
        <v>0</v>
      </c>
      <c r="W217" s="17">
        <f t="shared" si="26"/>
        <v>0</v>
      </c>
      <c r="X217" s="17">
        <f t="shared" si="27"/>
        <v>0</v>
      </c>
      <c r="Y217" s="93">
        <v>20</v>
      </c>
      <c r="Z217" s="94" t="s">
        <v>126</v>
      </c>
      <c r="AA217" s="16">
        <v>40923</v>
      </c>
      <c r="AB217" s="17"/>
      <c r="AC217" s="13"/>
      <c r="AD217" s="13"/>
      <c r="AE217" s="100" t="s">
        <v>31</v>
      </c>
      <c r="AF217" s="100" t="s">
        <v>31</v>
      </c>
      <c r="AG217" s="13" t="s">
        <v>852</v>
      </c>
      <c r="AH217" s="13">
        <v>56</v>
      </c>
      <c r="AI217" s="13"/>
    </row>
    <row r="218" spans="1:35" ht="42" x14ac:dyDescent="0.2">
      <c r="A218" s="95" t="s">
        <v>699</v>
      </c>
      <c r="B218" s="95" t="s">
        <v>700</v>
      </c>
      <c r="C218" s="97">
        <v>17</v>
      </c>
      <c r="D218" s="98" t="s">
        <v>291</v>
      </c>
      <c r="E218" s="98" t="s">
        <v>19</v>
      </c>
      <c r="F218" s="98" t="s">
        <v>701</v>
      </c>
      <c r="G218" s="98" t="s">
        <v>292</v>
      </c>
      <c r="H218" s="98" t="s">
        <v>293</v>
      </c>
      <c r="I218" s="99">
        <f t="shared" si="21"/>
        <v>0</v>
      </c>
      <c r="J218" s="98" t="s">
        <v>228</v>
      </c>
      <c r="K218" s="100">
        <v>1</v>
      </c>
      <c r="L218" s="100">
        <v>0</v>
      </c>
      <c r="M218" s="98" t="s">
        <v>24</v>
      </c>
      <c r="N218" s="98" t="s">
        <v>294</v>
      </c>
      <c r="O218" s="101" t="s">
        <v>64</v>
      </c>
      <c r="P218" s="102">
        <v>1999</v>
      </c>
      <c r="Q218" s="103">
        <v>42356</v>
      </c>
      <c r="R218" s="97">
        <f t="shared" si="22"/>
        <v>2015</v>
      </c>
      <c r="S218" s="97">
        <f t="shared" si="23"/>
        <v>16</v>
      </c>
      <c r="T218" s="98" t="s">
        <v>28</v>
      </c>
      <c r="U218" s="100">
        <f t="shared" si="24"/>
        <v>0</v>
      </c>
      <c r="V218" s="100">
        <f t="shared" si="25"/>
        <v>0</v>
      </c>
      <c r="W218" s="100">
        <f t="shared" si="26"/>
        <v>0</v>
      </c>
      <c r="X218" s="100">
        <f t="shared" si="27"/>
        <v>0</v>
      </c>
      <c r="Y218" s="104">
        <v>38</v>
      </c>
      <c r="Z218" s="105" t="s">
        <v>420</v>
      </c>
      <c r="AA218" s="106">
        <v>42362</v>
      </c>
      <c r="AB218" s="100"/>
      <c r="AC218" s="107"/>
      <c r="AD218" s="107"/>
      <c r="AE218" s="100" t="s">
        <v>32</v>
      </c>
      <c r="AF218" s="100" t="s">
        <v>32</v>
      </c>
      <c r="AG218" s="107"/>
      <c r="AH218" s="107"/>
      <c r="AI218" s="107"/>
    </row>
    <row r="219" spans="1:35" ht="14" x14ac:dyDescent="0.2">
      <c r="A219" s="10" t="s">
        <v>702</v>
      </c>
      <c r="B219" s="10" t="s">
        <v>703</v>
      </c>
      <c r="C219" s="11">
        <v>28</v>
      </c>
      <c r="D219" s="12" t="s">
        <v>18</v>
      </c>
      <c r="E219" s="12" t="s">
        <v>19</v>
      </c>
      <c r="F219" s="12" t="s">
        <v>124</v>
      </c>
      <c r="G219" s="12" t="s">
        <v>336</v>
      </c>
      <c r="H219" s="12" t="s">
        <v>704</v>
      </c>
      <c r="I219" s="91">
        <f t="shared" si="21"/>
        <v>1</v>
      </c>
      <c r="J219" s="12" t="s">
        <v>201</v>
      </c>
      <c r="K219" s="17">
        <v>1</v>
      </c>
      <c r="L219" s="17">
        <v>0</v>
      </c>
      <c r="M219" s="12" t="s">
        <v>24</v>
      </c>
      <c r="N219" s="12"/>
      <c r="O219" s="92" t="s">
        <v>147</v>
      </c>
      <c r="P219" s="14">
        <v>1989</v>
      </c>
      <c r="Q219" s="15">
        <v>34375</v>
      </c>
      <c r="R219" s="11">
        <f t="shared" si="22"/>
        <v>1994</v>
      </c>
      <c r="S219" s="11">
        <f t="shared" si="23"/>
        <v>5</v>
      </c>
      <c r="T219" s="12" t="s">
        <v>107</v>
      </c>
      <c r="U219" s="17">
        <f t="shared" si="24"/>
        <v>0</v>
      </c>
      <c r="V219" s="17">
        <f t="shared" si="25"/>
        <v>0</v>
      </c>
      <c r="W219" s="17">
        <f t="shared" si="26"/>
        <v>1</v>
      </c>
      <c r="X219" s="17">
        <f t="shared" si="27"/>
        <v>0</v>
      </c>
      <c r="Y219" s="93" t="s">
        <v>94</v>
      </c>
      <c r="Z219" s="94" t="s">
        <v>94</v>
      </c>
      <c r="AA219" s="16">
        <v>41447</v>
      </c>
      <c r="AB219" s="17"/>
      <c r="AC219" s="13"/>
      <c r="AD219" s="13"/>
      <c r="AE219" s="100" t="s">
        <v>32</v>
      </c>
      <c r="AF219" s="100" t="s">
        <v>32</v>
      </c>
      <c r="AG219" s="13"/>
      <c r="AH219" s="13"/>
      <c r="AI219" s="13"/>
    </row>
    <row r="220" spans="1:35" ht="14" x14ac:dyDescent="0.2">
      <c r="A220" s="95" t="s">
        <v>705</v>
      </c>
      <c r="B220" s="95" t="s">
        <v>706</v>
      </c>
      <c r="C220" s="97">
        <v>33</v>
      </c>
      <c r="D220" s="98" t="s">
        <v>18</v>
      </c>
      <c r="E220" s="98" t="s">
        <v>19</v>
      </c>
      <c r="F220" s="98" t="s">
        <v>124</v>
      </c>
      <c r="G220" s="98" t="s">
        <v>199</v>
      </c>
      <c r="H220" s="98" t="s">
        <v>260</v>
      </c>
      <c r="I220" s="99">
        <f t="shared" si="21"/>
        <v>0</v>
      </c>
      <c r="J220" s="98" t="s">
        <v>54</v>
      </c>
      <c r="K220" s="100">
        <v>1</v>
      </c>
      <c r="L220" s="100">
        <v>0</v>
      </c>
      <c r="M220" s="98" t="s">
        <v>24</v>
      </c>
      <c r="N220" s="98"/>
      <c r="O220" s="101" t="s">
        <v>134</v>
      </c>
      <c r="P220" s="102">
        <v>1997</v>
      </c>
      <c r="Q220" s="103">
        <v>38853</v>
      </c>
      <c r="R220" s="97">
        <f t="shared" si="22"/>
        <v>2006</v>
      </c>
      <c r="S220" s="97">
        <f t="shared" si="23"/>
        <v>9</v>
      </c>
      <c r="T220" s="98" t="s">
        <v>47</v>
      </c>
      <c r="U220" s="100">
        <f t="shared" si="24"/>
        <v>0</v>
      </c>
      <c r="V220" s="100">
        <f t="shared" si="25"/>
        <v>0</v>
      </c>
      <c r="W220" s="100">
        <f t="shared" si="26"/>
        <v>0</v>
      </c>
      <c r="X220" s="100">
        <f t="shared" si="27"/>
        <v>1</v>
      </c>
      <c r="Y220" s="104" t="s">
        <v>94</v>
      </c>
      <c r="Z220" s="105" t="s">
        <v>261</v>
      </c>
      <c r="AA220" s="106">
        <v>40784</v>
      </c>
      <c r="AB220" s="100"/>
      <c r="AC220" s="107"/>
      <c r="AD220" s="107"/>
      <c r="AE220" s="100" t="s">
        <v>31</v>
      </c>
      <c r="AF220" s="100" t="s">
        <v>31</v>
      </c>
      <c r="AG220" s="107" t="s">
        <v>808</v>
      </c>
      <c r="AH220" s="107">
        <v>68</v>
      </c>
      <c r="AI220" s="107"/>
    </row>
    <row r="221" spans="1:35" ht="14" x14ac:dyDescent="0.2">
      <c r="A221" s="10" t="s">
        <v>71</v>
      </c>
      <c r="B221" s="10" t="s">
        <v>707</v>
      </c>
      <c r="C221" s="11">
        <v>22</v>
      </c>
      <c r="D221" s="12" t="s">
        <v>50</v>
      </c>
      <c r="E221" s="12" t="s">
        <v>19</v>
      </c>
      <c r="F221" s="12" t="s">
        <v>97</v>
      </c>
      <c r="G221" s="12" t="s">
        <v>233</v>
      </c>
      <c r="H221" s="12" t="s">
        <v>708</v>
      </c>
      <c r="I221" s="91">
        <f t="shared" si="21"/>
        <v>0</v>
      </c>
      <c r="J221" s="12" t="s">
        <v>54</v>
      </c>
      <c r="K221" s="17">
        <v>1</v>
      </c>
      <c r="L221" s="17">
        <v>1</v>
      </c>
      <c r="M221" s="12" t="s">
        <v>24</v>
      </c>
      <c r="N221" s="12" t="s">
        <v>141</v>
      </c>
      <c r="O221" s="92" t="s">
        <v>81</v>
      </c>
      <c r="P221" s="14">
        <v>1984</v>
      </c>
      <c r="Q221" s="15">
        <v>36801</v>
      </c>
      <c r="R221" s="11">
        <f t="shared" si="22"/>
        <v>2000</v>
      </c>
      <c r="S221" s="11">
        <f t="shared" si="23"/>
        <v>16</v>
      </c>
      <c r="T221" s="12" t="s">
        <v>75</v>
      </c>
      <c r="U221" s="17">
        <f t="shared" si="24"/>
        <v>1</v>
      </c>
      <c r="V221" s="17">
        <f t="shared" si="25"/>
        <v>0</v>
      </c>
      <c r="W221" s="17">
        <f t="shared" si="26"/>
        <v>0</v>
      </c>
      <c r="X221" s="17">
        <f t="shared" si="27"/>
        <v>0</v>
      </c>
      <c r="Y221" s="93" t="s">
        <v>178</v>
      </c>
      <c r="Z221" s="94" t="s">
        <v>178</v>
      </c>
      <c r="AA221" s="16">
        <v>40784</v>
      </c>
      <c r="AB221" s="17"/>
      <c r="AC221" s="13"/>
      <c r="AD221" s="13"/>
      <c r="AE221" s="100" t="s">
        <v>31</v>
      </c>
      <c r="AF221" s="100" t="s">
        <v>31</v>
      </c>
      <c r="AG221" s="13" t="s">
        <v>828</v>
      </c>
      <c r="AH221" s="13">
        <v>69</v>
      </c>
      <c r="AI221" s="13"/>
    </row>
    <row r="222" spans="1:35" ht="28" x14ac:dyDescent="0.2">
      <c r="A222" s="95" t="s">
        <v>71</v>
      </c>
      <c r="B222" s="95" t="s">
        <v>300</v>
      </c>
      <c r="C222" s="97">
        <v>20</v>
      </c>
      <c r="D222" s="98" t="s">
        <v>50</v>
      </c>
      <c r="E222" s="98" t="s">
        <v>19</v>
      </c>
      <c r="F222" s="98" t="s">
        <v>61</v>
      </c>
      <c r="G222" s="98" t="s">
        <v>21</v>
      </c>
      <c r="H222" s="98" t="s">
        <v>22</v>
      </c>
      <c r="I222" s="99">
        <f t="shared" si="21"/>
        <v>1</v>
      </c>
      <c r="J222" s="98" t="s">
        <v>622</v>
      </c>
      <c r="K222" s="100">
        <v>1</v>
      </c>
      <c r="L222" s="100">
        <v>0</v>
      </c>
      <c r="M222" s="98" t="s">
        <v>24</v>
      </c>
      <c r="N222" s="98"/>
      <c r="O222" s="101" t="s">
        <v>39</v>
      </c>
      <c r="P222" s="102">
        <v>1996</v>
      </c>
      <c r="Q222" s="103">
        <v>39229</v>
      </c>
      <c r="R222" s="97">
        <f t="shared" si="22"/>
        <v>2007</v>
      </c>
      <c r="S222" s="97">
        <f t="shared" si="23"/>
        <v>11</v>
      </c>
      <c r="T222" s="98" t="s">
        <v>28</v>
      </c>
      <c r="U222" s="100">
        <f t="shared" si="24"/>
        <v>0</v>
      </c>
      <c r="V222" s="100">
        <f t="shared" si="25"/>
        <v>0</v>
      </c>
      <c r="W222" s="100">
        <f t="shared" si="26"/>
        <v>0</v>
      </c>
      <c r="X222" s="100">
        <f t="shared" si="27"/>
        <v>0</v>
      </c>
      <c r="Y222" s="104">
        <v>25</v>
      </c>
      <c r="Z222" s="105" t="s">
        <v>494</v>
      </c>
      <c r="AA222" s="106">
        <v>42047</v>
      </c>
      <c r="AB222" s="100"/>
      <c r="AC222" s="107"/>
      <c r="AD222" s="107"/>
      <c r="AE222" s="100" t="s">
        <v>32</v>
      </c>
      <c r="AF222" s="100" t="s">
        <v>32</v>
      </c>
      <c r="AG222" s="107"/>
      <c r="AH222" s="107"/>
      <c r="AI222" s="107"/>
    </row>
    <row r="223" spans="1:35" ht="28" x14ac:dyDescent="0.2">
      <c r="A223" s="10" t="s">
        <v>709</v>
      </c>
      <c r="B223" s="10" t="s">
        <v>258</v>
      </c>
      <c r="C223" s="11">
        <v>18</v>
      </c>
      <c r="D223" s="12" t="s">
        <v>18</v>
      </c>
      <c r="E223" s="12" t="s">
        <v>19</v>
      </c>
      <c r="F223" s="12" t="s">
        <v>61</v>
      </c>
      <c r="G223" s="12" t="s">
        <v>487</v>
      </c>
      <c r="H223" s="12" t="s">
        <v>488</v>
      </c>
      <c r="I223" s="91">
        <f t="shared" si="21"/>
        <v>1</v>
      </c>
      <c r="J223" s="12" t="s">
        <v>218</v>
      </c>
      <c r="K223" s="17">
        <v>0</v>
      </c>
      <c r="L223" s="17">
        <v>1</v>
      </c>
      <c r="M223" s="12" t="s">
        <v>131</v>
      </c>
      <c r="N223" s="12"/>
      <c r="O223" s="92" t="s">
        <v>67</v>
      </c>
      <c r="P223" s="14">
        <v>2004</v>
      </c>
      <c r="Q223" s="15">
        <v>40528</v>
      </c>
      <c r="R223" s="11">
        <f t="shared" si="22"/>
        <v>2010</v>
      </c>
      <c r="S223" s="11">
        <f t="shared" si="23"/>
        <v>6</v>
      </c>
      <c r="T223" s="12" t="s">
        <v>142</v>
      </c>
      <c r="U223" s="17">
        <f t="shared" si="24"/>
        <v>0</v>
      </c>
      <c r="V223" s="17">
        <f t="shared" si="25"/>
        <v>0</v>
      </c>
      <c r="W223" s="17">
        <f t="shared" si="26"/>
        <v>0</v>
      </c>
      <c r="X223" s="17">
        <f t="shared" si="27"/>
        <v>0</v>
      </c>
      <c r="Y223" s="93">
        <v>14</v>
      </c>
      <c r="Z223" s="94" t="s">
        <v>710</v>
      </c>
      <c r="AA223" s="16">
        <v>40784</v>
      </c>
      <c r="AB223" s="17"/>
      <c r="AC223" s="13"/>
      <c r="AD223" s="13"/>
      <c r="AE223" s="100" t="s">
        <v>32</v>
      </c>
      <c r="AF223" s="100" t="s">
        <v>32</v>
      </c>
      <c r="AG223" s="13"/>
      <c r="AH223" s="13"/>
      <c r="AI223" s="13"/>
    </row>
    <row r="224" spans="1:35" ht="56" x14ac:dyDescent="0.2">
      <c r="A224" s="96" t="s">
        <v>1035</v>
      </c>
      <c r="B224" s="96" t="s">
        <v>1036</v>
      </c>
      <c r="C224" s="102">
        <v>47</v>
      </c>
      <c r="D224" s="98" t="s">
        <v>50</v>
      </c>
      <c r="E224" s="98" t="s">
        <v>19</v>
      </c>
      <c r="F224" s="98"/>
      <c r="G224" s="98" t="s">
        <v>1037</v>
      </c>
      <c r="H224" s="98" t="s">
        <v>1038</v>
      </c>
      <c r="I224" s="99">
        <f t="shared" si="21"/>
        <v>0</v>
      </c>
      <c r="J224" s="98" t="s">
        <v>1039</v>
      </c>
      <c r="K224" s="100">
        <v>0</v>
      </c>
      <c r="L224" s="100">
        <v>0</v>
      </c>
      <c r="M224" s="98" t="s">
        <v>214</v>
      </c>
      <c r="N224" s="98">
        <v>0</v>
      </c>
      <c r="O224" s="101" t="s">
        <v>142</v>
      </c>
      <c r="P224" s="102" t="s">
        <v>83</v>
      </c>
      <c r="Q224" s="103">
        <v>42472</v>
      </c>
      <c r="R224" s="97">
        <f t="shared" si="22"/>
        <v>2016</v>
      </c>
      <c r="S224" s="97">
        <f t="shared" si="23"/>
        <v>3</v>
      </c>
      <c r="T224" s="98" t="s">
        <v>319</v>
      </c>
      <c r="U224" s="100">
        <f t="shared" si="24"/>
        <v>0</v>
      </c>
      <c r="V224" s="100">
        <f t="shared" si="25"/>
        <v>0</v>
      </c>
      <c r="W224" s="100">
        <f t="shared" si="26"/>
        <v>0</v>
      </c>
      <c r="X224" s="100">
        <f t="shared" si="27"/>
        <v>0</v>
      </c>
      <c r="Y224" s="104">
        <v>15</v>
      </c>
      <c r="Z224" s="105" t="s">
        <v>121</v>
      </c>
      <c r="AA224" s="106">
        <v>42475</v>
      </c>
      <c r="AB224" s="100"/>
      <c r="AC224" s="107"/>
      <c r="AD224" s="100" t="s">
        <v>31</v>
      </c>
      <c r="AE224" s="100" t="s">
        <v>31</v>
      </c>
      <c r="AF224" s="100" t="s">
        <v>31</v>
      </c>
      <c r="AG224" s="107" t="s">
        <v>1051</v>
      </c>
      <c r="AH224" s="107">
        <v>73</v>
      </c>
      <c r="AI224" s="107"/>
    </row>
    <row r="225" spans="1:35" ht="14" x14ac:dyDescent="0.2">
      <c r="A225" s="10" t="s">
        <v>711</v>
      </c>
      <c r="B225" s="10" t="s">
        <v>712</v>
      </c>
      <c r="C225" s="11">
        <v>20</v>
      </c>
      <c r="D225" s="12" t="s">
        <v>50</v>
      </c>
      <c r="E225" s="12" t="s">
        <v>19</v>
      </c>
      <c r="F225" s="12" t="s">
        <v>20</v>
      </c>
      <c r="G225" s="12" t="s">
        <v>21</v>
      </c>
      <c r="H225" s="12" t="s">
        <v>22</v>
      </c>
      <c r="I225" s="91">
        <f t="shared" si="21"/>
        <v>1</v>
      </c>
      <c r="J225" s="12" t="s">
        <v>201</v>
      </c>
      <c r="K225" s="17">
        <v>1</v>
      </c>
      <c r="L225" s="17">
        <v>0</v>
      </c>
      <c r="M225" s="12" t="s">
        <v>24</v>
      </c>
      <c r="N225" s="12" t="s">
        <v>87</v>
      </c>
      <c r="O225" s="92" t="s">
        <v>163</v>
      </c>
      <c r="P225" s="14">
        <v>1991</v>
      </c>
      <c r="Q225" s="15">
        <v>42290</v>
      </c>
      <c r="R225" s="11">
        <f t="shared" si="22"/>
        <v>2015</v>
      </c>
      <c r="S225" s="11">
        <f t="shared" si="23"/>
        <v>24</v>
      </c>
      <c r="T225" s="12" t="s">
        <v>28</v>
      </c>
      <c r="U225" s="17">
        <f t="shared" si="24"/>
        <v>0</v>
      </c>
      <c r="V225" s="17">
        <f t="shared" si="25"/>
        <v>0</v>
      </c>
      <c r="W225" s="17">
        <f t="shared" si="26"/>
        <v>0</v>
      </c>
      <c r="X225" s="17">
        <f t="shared" si="27"/>
        <v>0</v>
      </c>
      <c r="Y225" s="93">
        <v>60</v>
      </c>
      <c r="Z225" s="94" t="s">
        <v>713</v>
      </c>
      <c r="AA225" s="16">
        <v>42299</v>
      </c>
      <c r="AB225" s="17"/>
      <c r="AC225" s="13"/>
      <c r="AD225" s="13"/>
      <c r="AE225" s="100" t="s">
        <v>32</v>
      </c>
      <c r="AF225" s="100" t="s">
        <v>32</v>
      </c>
      <c r="AG225" s="13"/>
      <c r="AH225" s="13"/>
      <c r="AI225" s="13"/>
    </row>
    <row r="226" spans="1:35" ht="70" x14ac:dyDescent="0.2">
      <c r="A226" s="96" t="s">
        <v>714</v>
      </c>
      <c r="B226" s="96" t="s">
        <v>1040</v>
      </c>
      <c r="C226" s="102">
        <v>25</v>
      </c>
      <c r="D226" s="98" t="s">
        <v>18</v>
      </c>
      <c r="E226" s="98" t="s">
        <v>19</v>
      </c>
      <c r="F226" s="98"/>
      <c r="G226" s="98" t="s">
        <v>233</v>
      </c>
      <c r="H226" s="98" t="s">
        <v>677</v>
      </c>
      <c r="I226" s="99">
        <f t="shared" si="21"/>
        <v>1</v>
      </c>
      <c r="J226" s="98" t="s">
        <v>140</v>
      </c>
      <c r="K226" s="100">
        <v>1</v>
      </c>
      <c r="L226" s="100">
        <v>1</v>
      </c>
      <c r="M226" s="98" t="s">
        <v>24</v>
      </c>
      <c r="N226" s="98" t="s">
        <v>141</v>
      </c>
      <c r="O226" s="101" t="s">
        <v>64</v>
      </c>
      <c r="P226" s="102" t="s">
        <v>65</v>
      </c>
      <c r="Q226" s="103">
        <v>40031</v>
      </c>
      <c r="R226" s="97">
        <f t="shared" si="22"/>
        <v>2009</v>
      </c>
      <c r="S226" s="97">
        <f t="shared" si="23"/>
        <v>10</v>
      </c>
      <c r="T226" s="98" t="s">
        <v>319</v>
      </c>
      <c r="U226" s="100">
        <f t="shared" si="24"/>
        <v>0</v>
      </c>
      <c r="V226" s="100">
        <f t="shared" si="25"/>
        <v>1</v>
      </c>
      <c r="W226" s="100">
        <f t="shared" si="26"/>
        <v>0</v>
      </c>
      <c r="X226" s="100">
        <f t="shared" si="27"/>
        <v>0</v>
      </c>
      <c r="Y226" s="104" t="s">
        <v>94</v>
      </c>
      <c r="Z226" s="105" t="s">
        <v>29</v>
      </c>
      <c r="AA226" s="106">
        <v>42726</v>
      </c>
      <c r="AB226" s="100"/>
      <c r="AC226" s="107"/>
      <c r="AD226" s="107"/>
      <c r="AE226" s="100" t="s">
        <v>31</v>
      </c>
      <c r="AF226" s="100" t="s">
        <v>31</v>
      </c>
      <c r="AG226" s="107" t="s">
        <v>1052</v>
      </c>
      <c r="AH226" s="107"/>
      <c r="AI226" s="107"/>
    </row>
    <row r="227" spans="1:35" ht="42" x14ac:dyDescent="0.2">
      <c r="A227" s="10" t="s">
        <v>714</v>
      </c>
      <c r="B227" s="10" t="s">
        <v>715</v>
      </c>
      <c r="C227" s="11">
        <v>43</v>
      </c>
      <c r="D227" s="12" t="s">
        <v>50</v>
      </c>
      <c r="E227" s="12" t="s">
        <v>34</v>
      </c>
      <c r="F227" s="12" t="s">
        <v>35</v>
      </c>
      <c r="G227" s="12" t="s">
        <v>21</v>
      </c>
      <c r="H227" s="12" t="s">
        <v>22</v>
      </c>
      <c r="I227" s="91">
        <f t="shared" si="21"/>
        <v>0</v>
      </c>
      <c r="J227" s="12" t="s">
        <v>716</v>
      </c>
      <c r="K227" s="17">
        <v>0</v>
      </c>
      <c r="L227" s="17">
        <v>1</v>
      </c>
      <c r="M227" s="12" t="s">
        <v>162</v>
      </c>
      <c r="N227" s="12"/>
      <c r="O227" s="92" t="s">
        <v>92</v>
      </c>
      <c r="P227" s="14">
        <v>1986</v>
      </c>
      <c r="Q227" s="15">
        <v>34620</v>
      </c>
      <c r="R227" s="11">
        <f t="shared" si="22"/>
        <v>1994</v>
      </c>
      <c r="S227" s="11">
        <f t="shared" si="23"/>
        <v>8</v>
      </c>
      <c r="T227" s="12" t="s">
        <v>133</v>
      </c>
      <c r="U227" s="17">
        <f t="shared" si="24"/>
        <v>0</v>
      </c>
      <c r="V227" s="17">
        <f t="shared" si="25"/>
        <v>0</v>
      </c>
      <c r="W227" s="17">
        <f t="shared" si="26"/>
        <v>0</v>
      </c>
      <c r="X227" s="17">
        <f t="shared" si="27"/>
        <v>0</v>
      </c>
      <c r="Y227" s="93">
        <v>12</v>
      </c>
      <c r="Z227" s="94" t="s">
        <v>148</v>
      </c>
      <c r="AA227" s="16">
        <v>41823</v>
      </c>
      <c r="AB227" s="17"/>
      <c r="AC227" s="13"/>
      <c r="AD227" s="13"/>
      <c r="AE227" s="100" t="s">
        <v>32</v>
      </c>
      <c r="AF227" s="100" t="s">
        <v>32</v>
      </c>
      <c r="AG227" s="13"/>
      <c r="AH227" s="13"/>
      <c r="AI227" s="13"/>
    </row>
    <row r="228" spans="1:35" ht="28" x14ac:dyDescent="0.2">
      <c r="A228" s="95" t="s">
        <v>719</v>
      </c>
      <c r="B228" s="95" t="s">
        <v>717</v>
      </c>
      <c r="C228" s="97">
        <v>23</v>
      </c>
      <c r="D228" s="98" t="s">
        <v>50</v>
      </c>
      <c r="E228" s="98" t="s">
        <v>19</v>
      </c>
      <c r="F228" s="98" t="s">
        <v>97</v>
      </c>
      <c r="G228" s="98" t="s">
        <v>129</v>
      </c>
      <c r="H228" s="98" t="s">
        <v>718</v>
      </c>
      <c r="I228" s="99">
        <f t="shared" si="21"/>
        <v>0</v>
      </c>
      <c r="J228" s="98" t="s">
        <v>235</v>
      </c>
      <c r="K228" s="100">
        <v>0</v>
      </c>
      <c r="L228" s="100">
        <v>1</v>
      </c>
      <c r="M228" s="98" t="s">
        <v>162</v>
      </c>
      <c r="N228" s="98"/>
      <c r="O228" s="101" t="s">
        <v>202</v>
      </c>
      <c r="P228" s="102">
        <v>2000</v>
      </c>
      <c r="Q228" s="103">
        <v>42744</v>
      </c>
      <c r="R228" s="97">
        <f t="shared" si="22"/>
        <v>2017</v>
      </c>
      <c r="S228" s="97">
        <f t="shared" si="23"/>
        <v>17</v>
      </c>
      <c r="T228" s="98" t="s">
        <v>83</v>
      </c>
      <c r="U228" s="100">
        <f t="shared" si="24"/>
        <v>0</v>
      </c>
      <c r="V228" s="100">
        <f t="shared" si="25"/>
        <v>0</v>
      </c>
      <c r="W228" s="100">
        <f t="shared" si="26"/>
        <v>0</v>
      </c>
      <c r="X228" s="100">
        <f t="shared" si="27"/>
        <v>0</v>
      </c>
      <c r="Y228" s="104">
        <v>16</v>
      </c>
      <c r="Z228" s="105" t="s">
        <v>135</v>
      </c>
      <c r="AA228" s="106">
        <v>41341</v>
      </c>
      <c r="AB228" s="100"/>
      <c r="AC228" s="107"/>
      <c r="AD228" s="107"/>
      <c r="AE228" s="100" t="s">
        <v>32</v>
      </c>
      <c r="AF228" s="100" t="s">
        <v>32</v>
      </c>
      <c r="AG228" s="107"/>
      <c r="AH228" s="107"/>
      <c r="AI228" s="107"/>
    </row>
    <row r="229" spans="1:35" ht="28" x14ac:dyDescent="0.2">
      <c r="A229" s="10" t="s">
        <v>719</v>
      </c>
      <c r="B229" s="10" t="s">
        <v>720</v>
      </c>
      <c r="C229" s="11">
        <v>16</v>
      </c>
      <c r="D229" s="12" t="s">
        <v>50</v>
      </c>
      <c r="E229" s="12" t="s">
        <v>19</v>
      </c>
      <c r="F229" s="12" t="s">
        <v>35</v>
      </c>
      <c r="G229" s="12" t="s">
        <v>170</v>
      </c>
      <c r="H229" s="12" t="s">
        <v>402</v>
      </c>
      <c r="I229" s="91">
        <f t="shared" si="21"/>
        <v>1</v>
      </c>
      <c r="J229" s="12" t="s">
        <v>140</v>
      </c>
      <c r="K229" s="17">
        <v>1</v>
      </c>
      <c r="L229" s="17">
        <v>0</v>
      </c>
      <c r="M229" s="12" t="s">
        <v>24</v>
      </c>
      <c r="N229" s="12"/>
      <c r="O229" s="92" t="s">
        <v>75</v>
      </c>
      <c r="P229" s="14">
        <v>2002</v>
      </c>
      <c r="Q229" s="15">
        <v>42744</v>
      </c>
      <c r="R229" s="11">
        <f t="shared" si="22"/>
        <v>2017</v>
      </c>
      <c r="S229" s="11">
        <f t="shared" si="23"/>
        <v>15</v>
      </c>
      <c r="T229" s="12" t="s">
        <v>28</v>
      </c>
      <c r="U229" s="17">
        <f t="shared" si="24"/>
        <v>0</v>
      </c>
      <c r="V229" s="17">
        <f t="shared" si="25"/>
        <v>0</v>
      </c>
      <c r="W229" s="17">
        <f t="shared" si="26"/>
        <v>0</v>
      </c>
      <c r="X229" s="17">
        <f t="shared" si="27"/>
        <v>0</v>
      </c>
      <c r="Y229" s="93">
        <v>10</v>
      </c>
      <c r="Z229" s="94" t="s">
        <v>248</v>
      </c>
      <c r="AA229" s="16">
        <v>42288</v>
      </c>
      <c r="AB229" s="17"/>
      <c r="AC229" s="13"/>
      <c r="AD229" s="13"/>
      <c r="AE229" s="100" t="s">
        <v>32</v>
      </c>
      <c r="AF229" s="100" t="s">
        <v>32</v>
      </c>
      <c r="AG229" s="13"/>
      <c r="AH229" s="13"/>
      <c r="AI229" s="13"/>
    </row>
    <row r="230" spans="1:35" ht="14" x14ac:dyDescent="0.2">
      <c r="A230" s="95" t="s">
        <v>721</v>
      </c>
      <c r="B230" s="95" t="s">
        <v>722</v>
      </c>
      <c r="C230" s="97">
        <v>29</v>
      </c>
      <c r="D230" s="98" t="s">
        <v>18</v>
      </c>
      <c r="E230" s="98" t="s">
        <v>19</v>
      </c>
      <c r="F230" s="98" t="s">
        <v>51</v>
      </c>
      <c r="G230" s="98" t="s">
        <v>497</v>
      </c>
      <c r="H230" s="98" t="s">
        <v>723</v>
      </c>
      <c r="I230" s="99">
        <f t="shared" si="21"/>
        <v>0</v>
      </c>
      <c r="J230" s="98" t="s">
        <v>73</v>
      </c>
      <c r="K230" s="100">
        <v>1</v>
      </c>
      <c r="L230" s="100">
        <v>0</v>
      </c>
      <c r="M230" s="98" t="s">
        <v>24</v>
      </c>
      <c r="N230" s="98" t="s">
        <v>131</v>
      </c>
      <c r="O230" s="101" t="s">
        <v>81</v>
      </c>
      <c r="P230" s="102">
        <v>1988</v>
      </c>
      <c r="Q230" s="103">
        <v>36265</v>
      </c>
      <c r="R230" s="97">
        <f t="shared" si="22"/>
        <v>1999</v>
      </c>
      <c r="S230" s="97">
        <f t="shared" si="23"/>
        <v>11</v>
      </c>
      <c r="T230" s="98" t="s">
        <v>65</v>
      </c>
      <c r="U230" s="100">
        <f t="shared" si="24"/>
        <v>1</v>
      </c>
      <c r="V230" s="100">
        <f t="shared" si="25"/>
        <v>0</v>
      </c>
      <c r="W230" s="100">
        <f t="shared" si="26"/>
        <v>0</v>
      </c>
      <c r="X230" s="100">
        <f t="shared" si="27"/>
        <v>0</v>
      </c>
      <c r="Y230" s="104" t="s">
        <v>178</v>
      </c>
      <c r="Z230" s="105" t="s">
        <v>178</v>
      </c>
      <c r="AA230" s="106">
        <v>40784</v>
      </c>
      <c r="AB230" s="100" t="s">
        <v>31</v>
      </c>
      <c r="AC230" s="107"/>
      <c r="AD230" s="107"/>
      <c r="AE230" s="100" t="s">
        <v>32</v>
      </c>
      <c r="AF230" s="100" t="s">
        <v>32</v>
      </c>
      <c r="AG230" s="107"/>
      <c r="AH230" s="107"/>
      <c r="AI230" s="107"/>
    </row>
    <row r="231" spans="1:35" ht="28" x14ac:dyDescent="0.2">
      <c r="A231" s="18" t="s">
        <v>171</v>
      </c>
      <c r="B231" s="18" t="s">
        <v>183</v>
      </c>
      <c r="C231" s="14">
        <v>21</v>
      </c>
      <c r="D231" s="12" t="s">
        <v>18</v>
      </c>
      <c r="E231" s="12" t="s">
        <v>19</v>
      </c>
      <c r="F231" s="12"/>
      <c r="G231" s="12" t="s">
        <v>233</v>
      </c>
      <c r="H231" s="12" t="s">
        <v>677</v>
      </c>
      <c r="I231" s="91">
        <f t="shared" si="21"/>
        <v>0</v>
      </c>
      <c r="J231" s="12" t="s">
        <v>476</v>
      </c>
      <c r="K231" s="17">
        <v>0</v>
      </c>
      <c r="L231" s="17">
        <v>1</v>
      </c>
      <c r="M231" s="12" t="s">
        <v>131</v>
      </c>
      <c r="N231" s="12">
        <v>0</v>
      </c>
      <c r="O231" s="92" t="s">
        <v>64</v>
      </c>
      <c r="P231" s="14" t="s">
        <v>65</v>
      </c>
      <c r="Q231" s="15">
        <v>38610</v>
      </c>
      <c r="R231" s="11">
        <f t="shared" si="22"/>
        <v>2005</v>
      </c>
      <c r="S231" s="11">
        <f t="shared" si="23"/>
        <v>6</v>
      </c>
      <c r="T231" s="12" t="s">
        <v>999</v>
      </c>
      <c r="U231" s="17">
        <f t="shared" si="24"/>
        <v>0</v>
      </c>
      <c r="V231" s="17">
        <f t="shared" si="25"/>
        <v>0</v>
      </c>
      <c r="W231" s="17">
        <f t="shared" si="26"/>
        <v>0</v>
      </c>
      <c r="X231" s="17">
        <f t="shared" si="27"/>
        <v>0</v>
      </c>
      <c r="Y231" s="93">
        <v>8.5</v>
      </c>
      <c r="Z231" s="94" t="s">
        <v>1086</v>
      </c>
      <c r="AA231" s="16">
        <v>42817</v>
      </c>
      <c r="AB231" s="17"/>
      <c r="AC231" s="13"/>
      <c r="AD231" s="13"/>
      <c r="AE231" s="100" t="s">
        <v>32</v>
      </c>
      <c r="AF231" s="100" t="s">
        <v>32</v>
      </c>
      <c r="AG231" s="13"/>
      <c r="AH231" s="13"/>
      <c r="AI231" s="13"/>
    </row>
    <row r="232" spans="1:35" ht="42" x14ac:dyDescent="0.2">
      <c r="A232" s="95" t="s">
        <v>171</v>
      </c>
      <c r="B232" s="95" t="s">
        <v>724</v>
      </c>
      <c r="C232" s="97">
        <v>20</v>
      </c>
      <c r="D232" s="98" t="s">
        <v>18</v>
      </c>
      <c r="E232" s="98" t="s">
        <v>19</v>
      </c>
      <c r="F232" s="98" t="s">
        <v>35</v>
      </c>
      <c r="G232" s="98" t="s">
        <v>79</v>
      </c>
      <c r="H232" s="98" t="s">
        <v>725</v>
      </c>
      <c r="I232" s="99">
        <f t="shared" si="21"/>
        <v>1</v>
      </c>
      <c r="J232" s="98" t="s">
        <v>201</v>
      </c>
      <c r="K232" s="100">
        <v>1</v>
      </c>
      <c r="L232" s="100">
        <v>0</v>
      </c>
      <c r="M232" s="98" t="s">
        <v>24</v>
      </c>
      <c r="N232" s="98"/>
      <c r="O232" s="101" t="s">
        <v>146</v>
      </c>
      <c r="P232" s="102">
        <v>1987</v>
      </c>
      <c r="Q232" s="103">
        <v>34971</v>
      </c>
      <c r="R232" s="97">
        <f t="shared" si="22"/>
        <v>1995</v>
      </c>
      <c r="S232" s="97">
        <f t="shared" si="23"/>
        <v>8</v>
      </c>
      <c r="T232" s="98" t="s">
        <v>133</v>
      </c>
      <c r="U232" s="100">
        <f t="shared" si="24"/>
        <v>0</v>
      </c>
      <c r="V232" s="100">
        <f t="shared" si="25"/>
        <v>1</v>
      </c>
      <c r="W232" s="100">
        <f t="shared" si="26"/>
        <v>0</v>
      </c>
      <c r="X232" s="100">
        <f t="shared" si="27"/>
        <v>0</v>
      </c>
      <c r="Y232" s="104" t="s">
        <v>94</v>
      </c>
      <c r="Z232" s="105" t="s">
        <v>29</v>
      </c>
      <c r="AA232" s="106">
        <v>40784</v>
      </c>
      <c r="AB232" s="100"/>
      <c r="AC232" s="107"/>
      <c r="AD232" s="107"/>
      <c r="AE232" s="100" t="s">
        <v>31</v>
      </c>
      <c r="AF232" s="100" t="s">
        <v>31</v>
      </c>
      <c r="AG232" s="107" t="s">
        <v>832</v>
      </c>
      <c r="AH232" s="107">
        <v>76</v>
      </c>
      <c r="AI232" s="107"/>
    </row>
    <row r="233" spans="1:35" ht="28" x14ac:dyDescent="0.2">
      <c r="A233" s="10" t="s">
        <v>171</v>
      </c>
      <c r="B233" s="10" t="s">
        <v>154</v>
      </c>
      <c r="C233" s="11">
        <v>41</v>
      </c>
      <c r="D233" s="12" t="s">
        <v>50</v>
      </c>
      <c r="E233" s="12" t="s">
        <v>19</v>
      </c>
      <c r="F233" s="12" t="s">
        <v>35</v>
      </c>
      <c r="G233" s="12" t="s">
        <v>21</v>
      </c>
      <c r="H233" s="12" t="s">
        <v>22</v>
      </c>
      <c r="I233" s="91">
        <f t="shared" si="21"/>
        <v>0</v>
      </c>
      <c r="J233" s="12"/>
      <c r="K233" s="17">
        <v>1</v>
      </c>
      <c r="L233" s="17">
        <v>0</v>
      </c>
      <c r="M233" s="12" t="s">
        <v>347</v>
      </c>
      <c r="N233" s="12"/>
      <c r="O233" s="92" t="s">
        <v>64</v>
      </c>
      <c r="P233" s="14">
        <v>1999</v>
      </c>
      <c r="Q233" s="15">
        <v>39055</v>
      </c>
      <c r="R233" s="11">
        <f t="shared" si="22"/>
        <v>2006</v>
      </c>
      <c r="S233" s="11">
        <f t="shared" si="23"/>
        <v>7</v>
      </c>
      <c r="T233" s="12" t="s">
        <v>47</v>
      </c>
      <c r="U233" s="17">
        <f t="shared" si="24"/>
        <v>0</v>
      </c>
      <c r="V233" s="17">
        <f t="shared" si="25"/>
        <v>0</v>
      </c>
      <c r="W233" s="17">
        <f t="shared" si="26"/>
        <v>0</v>
      </c>
      <c r="X233" s="17">
        <f t="shared" si="27"/>
        <v>0</v>
      </c>
      <c r="Y233" s="93">
        <v>30</v>
      </c>
      <c r="Z233" s="94" t="s">
        <v>196</v>
      </c>
      <c r="AA233" s="16">
        <v>40784</v>
      </c>
      <c r="AB233" s="17"/>
      <c r="AC233" s="13"/>
      <c r="AD233" s="13"/>
      <c r="AE233" s="100" t="s">
        <v>32</v>
      </c>
      <c r="AF233" s="100" t="s">
        <v>32</v>
      </c>
      <c r="AG233" s="13"/>
      <c r="AH233" s="13"/>
      <c r="AI233" s="13"/>
    </row>
    <row r="234" spans="1:35" ht="42" x14ac:dyDescent="0.2">
      <c r="A234" s="95" t="s">
        <v>171</v>
      </c>
      <c r="B234" s="95" t="s">
        <v>726</v>
      </c>
      <c r="C234" s="97">
        <v>15</v>
      </c>
      <c r="D234" s="98" t="s">
        <v>50</v>
      </c>
      <c r="E234" s="98" t="s">
        <v>19</v>
      </c>
      <c r="F234" s="98" t="s">
        <v>35</v>
      </c>
      <c r="G234" s="98" t="s">
        <v>199</v>
      </c>
      <c r="H234" s="98" t="s">
        <v>287</v>
      </c>
      <c r="I234" s="99">
        <f t="shared" si="21"/>
        <v>0</v>
      </c>
      <c r="J234" s="98" t="s">
        <v>727</v>
      </c>
      <c r="K234" s="100">
        <v>1</v>
      </c>
      <c r="L234" s="100">
        <v>0</v>
      </c>
      <c r="M234" s="98" t="s">
        <v>24</v>
      </c>
      <c r="N234" s="98"/>
      <c r="O234" s="101" t="s">
        <v>106</v>
      </c>
      <c r="P234" s="102">
        <v>1994</v>
      </c>
      <c r="Q234" s="103">
        <v>41676</v>
      </c>
      <c r="R234" s="97">
        <f t="shared" si="22"/>
        <v>2014</v>
      </c>
      <c r="S234" s="97">
        <f t="shared" si="23"/>
        <v>20</v>
      </c>
      <c r="T234" s="98" t="s">
        <v>57</v>
      </c>
      <c r="U234" s="100">
        <f t="shared" si="24"/>
        <v>0</v>
      </c>
      <c r="V234" s="100">
        <f t="shared" si="25"/>
        <v>0</v>
      </c>
      <c r="W234" s="100">
        <f t="shared" si="26"/>
        <v>0</v>
      </c>
      <c r="X234" s="100">
        <f t="shared" si="27"/>
        <v>1</v>
      </c>
      <c r="Y234" s="104" t="s">
        <v>94</v>
      </c>
      <c r="Z234" s="105" t="s">
        <v>728</v>
      </c>
      <c r="AA234" s="106">
        <v>41681</v>
      </c>
      <c r="AB234" s="100"/>
      <c r="AC234" s="107"/>
      <c r="AD234" s="107"/>
      <c r="AE234" s="100" t="s">
        <v>32</v>
      </c>
      <c r="AF234" s="100" t="s">
        <v>32</v>
      </c>
      <c r="AG234" s="107"/>
      <c r="AH234" s="107"/>
      <c r="AI234" s="107"/>
    </row>
    <row r="235" spans="1:35" ht="28" x14ac:dyDescent="0.2">
      <c r="A235" s="10" t="s">
        <v>729</v>
      </c>
      <c r="B235" s="10" t="s">
        <v>666</v>
      </c>
      <c r="C235" s="11">
        <v>18</v>
      </c>
      <c r="D235" s="12" t="s">
        <v>18</v>
      </c>
      <c r="E235" s="12" t="s">
        <v>19</v>
      </c>
      <c r="F235" s="12" t="s">
        <v>124</v>
      </c>
      <c r="G235" s="12" t="s">
        <v>246</v>
      </c>
      <c r="H235" s="12" t="s">
        <v>247</v>
      </c>
      <c r="I235" s="91">
        <f t="shared" si="21"/>
        <v>1</v>
      </c>
      <c r="J235" s="12" t="s">
        <v>140</v>
      </c>
      <c r="K235" s="17">
        <v>1</v>
      </c>
      <c r="L235" s="17">
        <v>0</v>
      </c>
      <c r="M235" s="12" t="s">
        <v>24</v>
      </c>
      <c r="N235" s="12"/>
      <c r="O235" s="92" t="s">
        <v>92</v>
      </c>
      <c r="P235" s="14">
        <v>1990</v>
      </c>
      <c r="Q235" s="15">
        <v>39738</v>
      </c>
      <c r="R235" s="11">
        <f t="shared" si="22"/>
        <v>2008</v>
      </c>
      <c r="S235" s="11">
        <f t="shared" si="23"/>
        <v>18</v>
      </c>
      <c r="T235" s="12" t="s">
        <v>187</v>
      </c>
      <c r="U235" s="17">
        <f t="shared" si="24"/>
        <v>0</v>
      </c>
      <c r="V235" s="17">
        <f t="shared" si="25"/>
        <v>0</v>
      </c>
      <c r="W235" s="17">
        <f t="shared" si="26"/>
        <v>0</v>
      </c>
      <c r="X235" s="17">
        <f t="shared" si="27"/>
        <v>0</v>
      </c>
      <c r="Y235" s="93">
        <v>50</v>
      </c>
      <c r="Z235" s="94" t="s">
        <v>156</v>
      </c>
      <c r="AA235" s="16">
        <v>40784</v>
      </c>
      <c r="AB235" s="17"/>
      <c r="AC235" s="13"/>
      <c r="AD235" s="13"/>
      <c r="AE235" s="100" t="s">
        <v>32</v>
      </c>
      <c r="AF235" s="100" t="s">
        <v>32</v>
      </c>
      <c r="AG235" s="13"/>
      <c r="AH235" s="13"/>
      <c r="AI235" s="13"/>
    </row>
    <row r="236" spans="1:35" ht="28" x14ac:dyDescent="0.2">
      <c r="A236" s="95" t="s">
        <v>730</v>
      </c>
      <c r="B236" s="95" t="s">
        <v>731</v>
      </c>
      <c r="C236" s="97">
        <v>16</v>
      </c>
      <c r="D236" s="98" t="s">
        <v>50</v>
      </c>
      <c r="E236" s="98" t="s">
        <v>19</v>
      </c>
      <c r="F236" s="98" t="s">
        <v>61</v>
      </c>
      <c r="G236" s="98" t="s">
        <v>199</v>
      </c>
      <c r="H236" s="98" t="s">
        <v>199</v>
      </c>
      <c r="I236" s="99">
        <f t="shared" si="21"/>
        <v>0</v>
      </c>
      <c r="J236" s="98" t="s">
        <v>476</v>
      </c>
      <c r="K236" s="100">
        <v>0</v>
      </c>
      <c r="L236" s="100">
        <v>1</v>
      </c>
      <c r="M236" s="98" t="s">
        <v>131</v>
      </c>
      <c r="N236" s="98" t="s">
        <v>732</v>
      </c>
      <c r="O236" s="101" t="s">
        <v>38</v>
      </c>
      <c r="P236" s="102">
        <v>1990</v>
      </c>
      <c r="Q236" s="103">
        <v>37609</v>
      </c>
      <c r="R236" s="97">
        <f t="shared" si="22"/>
        <v>2002</v>
      </c>
      <c r="S236" s="97">
        <f t="shared" si="23"/>
        <v>12</v>
      </c>
      <c r="T236" s="98" t="s">
        <v>66</v>
      </c>
      <c r="U236" s="100">
        <f t="shared" si="24"/>
        <v>0</v>
      </c>
      <c r="V236" s="100">
        <f t="shared" si="25"/>
        <v>0</v>
      </c>
      <c r="W236" s="100">
        <f t="shared" si="26"/>
        <v>0</v>
      </c>
      <c r="X236" s="100">
        <f t="shared" si="27"/>
        <v>0</v>
      </c>
      <c r="Y236" s="104">
        <v>15</v>
      </c>
      <c r="Z236" s="105" t="s">
        <v>320</v>
      </c>
      <c r="AA236" s="106">
        <v>40784</v>
      </c>
      <c r="AB236" s="100"/>
      <c r="AC236" s="107"/>
      <c r="AD236" s="107"/>
      <c r="AE236" s="100" t="s">
        <v>31</v>
      </c>
      <c r="AF236" s="100" t="s">
        <v>31</v>
      </c>
      <c r="AG236" s="107" t="s">
        <v>869</v>
      </c>
      <c r="AH236" s="107"/>
      <c r="AI236" s="107"/>
    </row>
    <row r="237" spans="1:35" ht="14" x14ac:dyDescent="0.2">
      <c r="A237" s="10" t="s">
        <v>733</v>
      </c>
      <c r="B237" s="10" t="s">
        <v>734</v>
      </c>
      <c r="C237" s="11">
        <v>27</v>
      </c>
      <c r="D237" s="12" t="s">
        <v>18</v>
      </c>
      <c r="E237" s="12" t="s">
        <v>19</v>
      </c>
      <c r="F237" s="12" t="s">
        <v>35</v>
      </c>
      <c r="G237" s="12" t="s">
        <v>21</v>
      </c>
      <c r="H237" s="12" t="s">
        <v>524</v>
      </c>
      <c r="I237" s="91">
        <f t="shared" si="21"/>
        <v>0</v>
      </c>
      <c r="J237" s="12" t="s">
        <v>54</v>
      </c>
      <c r="K237" s="17">
        <v>1</v>
      </c>
      <c r="L237" s="17">
        <v>1</v>
      </c>
      <c r="M237" s="12" t="s">
        <v>24</v>
      </c>
      <c r="N237" s="12" t="s">
        <v>141</v>
      </c>
      <c r="O237" s="92" t="s">
        <v>147</v>
      </c>
      <c r="P237" s="14">
        <v>1989</v>
      </c>
      <c r="Q237" s="15">
        <v>36980</v>
      </c>
      <c r="R237" s="11">
        <f t="shared" si="22"/>
        <v>2001</v>
      </c>
      <c r="S237" s="11">
        <f t="shared" si="23"/>
        <v>12</v>
      </c>
      <c r="T237" s="12" t="s">
        <v>101</v>
      </c>
      <c r="U237" s="17">
        <f t="shared" si="24"/>
        <v>0</v>
      </c>
      <c r="V237" s="17">
        <f t="shared" si="25"/>
        <v>0</v>
      </c>
      <c r="W237" s="17">
        <f t="shared" si="26"/>
        <v>0</v>
      </c>
      <c r="X237" s="17">
        <f t="shared" si="27"/>
        <v>0</v>
      </c>
      <c r="Y237" s="93">
        <v>45</v>
      </c>
      <c r="Z237" s="94" t="s">
        <v>630</v>
      </c>
      <c r="AA237" s="16">
        <v>40784</v>
      </c>
      <c r="AB237" s="17" t="s">
        <v>31</v>
      </c>
      <c r="AC237" s="13"/>
      <c r="AD237" s="13"/>
      <c r="AE237" s="100" t="s">
        <v>32</v>
      </c>
      <c r="AF237" s="100" t="s">
        <v>32</v>
      </c>
      <c r="AG237" s="13"/>
      <c r="AH237" s="13"/>
      <c r="AI237" s="13"/>
    </row>
    <row r="238" spans="1:35" ht="28" x14ac:dyDescent="0.2">
      <c r="A238" s="95" t="s">
        <v>735</v>
      </c>
      <c r="B238" s="95" t="s">
        <v>638</v>
      </c>
      <c r="C238" s="97">
        <v>21</v>
      </c>
      <c r="D238" s="98" t="s">
        <v>50</v>
      </c>
      <c r="E238" s="98" t="s">
        <v>19</v>
      </c>
      <c r="F238" s="98" t="s">
        <v>232</v>
      </c>
      <c r="G238" s="98" t="s">
        <v>170</v>
      </c>
      <c r="H238" s="98" t="s">
        <v>736</v>
      </c>
      <c r="I238" s="99">
        <f t="shared" si="21"/>
        <v>0</v>
      </c>
      <c r="J238" s="98" t="s">
        <v>54</v>
      </c>
      <c r="K238" s="100">
        <v>1</v>
      </c>
      <c r="L238" s="100">
        <v>0</v>
      </c>
      <c r="M238" s="98" t="s">
        <v>24</v>
      </c>
      <c r="N238" s="98"/>
      <c r="O238" s="101" t="s">
        <v>413</v>
      </c>
      <c r="P238" s="102">
        <v>1976</v>
      </c>
      <c r="Q238" s="103">
        <v>41929</v>
      </c>
      <c r="R238" s="97">
        <f t="shared" si="22"/>
        <v>2014</v>
      </c>
      <c r="S238" s="97">
        <f t="shared" si="23"/>
        <v>38</v>
      </c>
      <c r="T238" s="98" t="s">
        <v>57</v>
      </c>
      <c r="U238" s="100">
        <f t="shared" si="24"/>
        <v>0</v>
      </c>
      <c r="V238" s="100">
        <f t="shared" si="25"/>
        <v>0</v>
      </c>
      <c r="W238" s="100">
        <f t="shared" si="26"/>
        <v>0</v>
      </c>
      <c r="X238" s="100">
        <f t="shared" si="27"/>
        <v>0</v>
      </c>
      <c r="Y238" s="104">
        <v>80</v>
      </c>
      <c r="Z238" s="105" t="s">
        <v>652</v>
      </c>
      <c r="AA238" s="106">
        <v>41929</v>
      </c>
      <c r="AB238" s="100"/>
      <c r="AC238" s="107"/>
      <c r="AD238" s="107"/>
      <c r="AE238" s="100" t="s">
        <v>31</v>
      </c>
      <c r="AF238" s="100" t="s">
        <v>31</v>
      </c>
      <c r="AG238" s="107" t="s">
        <v>831</v>
      </c>
      <c r="AH238" s="107"/>
      <c r="AI238" s="107"/>
    </row>
    <row r="239" spans="1:35" ht="28" x14ac:dyDescent="0.2">
      <c r="A239" s="10" t="s">
        <v>737</v>
      </c>
      <c r="B239" s="10" t="s">
        <v>738</v>
      </c>
      <c r="C239" s="11">
        <v>26</v>
      </c>
      <c r="D239" s="12" t="s">
        <v>18</v>
      </c>
      <c r="E239" s="12" t="s">
        <v>34</v>
      </c>
      <c r="F239" s="12" t="s">
        <v>35</v>
      </c>
      <c r="G239" s="12" t="s">
        <v>381</v>
      </c>
      <c r="H239" s="12" t="s">
        <v>739</v>
      </c>
      <c r="I239" s="91">
        <f t="shared" si="21"/>
        <v>0</v>
      </c>
      <c r="J239" s="12" t="s">
        <v>557</v>
      </c>
      <c r="K239" s="17">
        <v>1</v>
      </c>
      <c r="L239" s="17">
        <v>0</v>
      </c>
      <c r="M239" s="12" t="s">
        <v>24</v>
      </c>
      <c r="N239" s="12" t="s">
        <v>740</v>
      </c>
      <c r="O239" s="92" t="s">
        <v>272</v>
      </c>
      <c r="P239" s="14">
        <v>1980</v>
      </c>
      <c r="Q239" s="15">
        <v>41893</v>
      </c>
      <c r="R239" s="11">
        <f t="shared" si="22"/>
        <v>2014</v>
      </c>
      <c r="S239" s="11">
        <f t="shared" si="23"/>
        <v>34</v>
      </c>
      <c r="T239" s="12" t="s">
        <v>28</v>
      </c>
      <c r="U239" s="17">
        <f t="shared" si="24"/>
        <v>0</v>
      </c>
      <c r="V239" s="17">
        <f t="shared" si="25"/>
        <v>1</v>
      </c>
      <c r="W239" s="17">
        <f t="shared" si="26"/>
        <v>0</v>
      </c>
      <c r="X239" s="17">
        <f t="shared" si="27"/>
        <v>0</v>
      </c>
      <c r="Y239" s="93" t="s">
        <v>94</v>
      </c>
      <c r="Z239" s="94" t="s">
        <v>29</v>
      </c>
      <c r="AA239" s="16">
        <v>42072</v>
      </c>
      <c r="AB239" s="17" t="s">
        <v>31</v>
      </c>
      <c r="AC239" s="13"/>
      <c r="AD239" s="13"/>
      <c r="AE239" s="100" t="s">
        <v>32</v>
      </c>
      <c r="AF239" s="100" t="s">
        <v>32</v>
      </c>
      <c r="AG239" s="13" t="s">
        <v>851</v>
      </c>
      <c r="AH239" s="13"/>
      <c r="AI239" s="13"/>
    </row>
    <row r="240" spans="1:35" ht="14" x14ac:dyDescent="0.2">
      <c r="A240" s="95" t="s">
        <v>741</v>
      </c>
      <c r="B240" s="95" t="s">
        <v>312</v>
      </c>
      <c r="C240" s="97">
        <v>20</v>
      </c>
      <c r="D240" s="98" t="s">
        <v>18</v>
      </c>
      <c r="E240" s="98" t="s">
        <v>19</v>
      </c>
      <c r="F240" s="98" t="s">
        <v>35</v>
      </c>
      <c r="G240" s="98" t="s">
        <v>199</v>
      </c>
      <c r="H240" s="98" t="s">
        <v>195</v>
      </c>
      <c r="I240" s="99">
        <f t="shared" si="21"/>
        <v>0</v>
      </c>
      <c r="J240" s="98" t="s">
        <v>73</v>
      </c>
      <c r="K240" s="100">
        <v>1</v>
      </c>
      <c r="L240" s="100">
        <v>0</v>
      </c>
      <c r="M240" s="98" t="s">
        <v>120</v>
      </c>
      <c r="N240" s="98"/>
      <c r="O240" s="101" t="s">
        <v>27</v>
      </c>
      <c r="P240" s="102">
        <v>1989</v>
      </c>
      <c r="Q240" s="103">
        <v>33632</v>
      </c>
      <c r="R240" s="97">
        <f t="shared" si="22"/>
        <v>1992</v>
      </c>
      <c r="S240" s="97">
        <f t="shared" si="23"/>
        <v>3</v>
      </c>
      <c r="T240" s="98" t="s">
        <v>89</v>
      </c>
      <c r="U240" s="100">
        <f t="shared" si="24"/>
        <v>0</v>
      </c>
      <c r="V240" s="100">
        <f t="shared" si="25"/>
        <v>0</v>
      </c>
      <c r="W240" s="100">
        <f t="shared" si="26"/>
        <v>0</v>
      </c>
      <c r="X240" s="100">
        <f t="shared" si="27"/>
        <v>0</v>
      </c>
      <c r="Y240" s="104">
        <v>4</v>
      </c>
      <c r="Z240" s="105" t="s">
        <v>742</v>
      </c>
      <c r="AA240" s="106">
        <v>41628</v>
      </c>
      <c r="AB240" s="100"/>
      <c r="AC240" s="107"/>
      <c r="AD240" s="107"/>
      <c r="AE240" s="100" t="s">
        <v>32</v>
      </c>
      <c r="AF240" s="100" t="s">
        <v>32</v>
      </c>
      <c r="AG240" s="107"/>
      <c r="AH240" s="107"/>
      <c r="AI240" s="107"/>
    </row>
    <row r="241" spans="1:35" ht="56" x14ac:dyDescent="0.2">
      <c r="A241" s="10" t="s">
        <v>743</v>
      </c>
      <c r="B241" s="10" t="s">
        <v>396</v>
      </c>
      <c r="C241" s="11">
        <v>28</v>
      </c>
      <c r="D241" s="12" t="s">
        <v>50</v>
      </c>
      <c r="E241" s="12" t="s">
        <v>19</v>
      </c>
      <c r="F241" s="12" t="s">
        <v>61</v>
      </c>
      <c r="G241" s="12" t="s">
        <v>21</v>
      </c>
      <c r="H241" s="12" t="s">
        <v>22</v>
      </c>
      <c r="I241" s="91">
        <f t="shared" si="21"/>
        <v>0</v>
      </c>
      <c r="J241" s="12"/>
      <c r="K241" s="17">
        <v>0</v>
      </c>
      <c r="L241" s="17">
        <v>1</v>
      </c>
      <c r="M241" s="12" t="s">
        <v>131</v>
      </c>
      <c r="N241" s="12" t="s">
        <v>744</v>
      </c>
      <c r="O241" s="92" t="s">
        <v>81</v>
      </c>
      <c r="P241" s="14">
        <v>1983</v>
      </c>
      <c r="Q241" s="15">
        <v>41618</v>
      </c>
      <c r="R241" s="11">
        <f t="shared" si="22"/>
        <v>2013</v>
      </c>
      <c r="S241" s="11">
        <f t="shared" si="23"/>
        <v>30</v>
      </c>
      <c r="T241" s="12" t="s">
        <v>83</v>
      </c>
      <c r="U241" s="17">
        <f t="shared" si="24"/>
        <v>0</v>
      </c>
      <c r="V241" s="17">
        <f t="shared" si="25"/>
        <v>0</v>
      </c>
      <c r="W241" s="17">
        <f t="shared" si="26"/>
        <v>1</v>
      </c>
      <c r="X241" s="17">
        <f t="shared" si="27"/>
        <v>0</v>
      </c>
      <c r="Y241" s="93" t="s">
        <v>94</v>
      </c>
      <c r="Z241" s="94" t="s">
        <v>94</v>
      </c>
      <c r="AA241" s="16">
        <v>41620</v>
      </c>
      <c r="AB241" s="17"/>
      <c r="AC241" s="13"/>
      <c r="AD241" s="13"/>
      <c r="AE241" s="100" t="s">
        <v>32</v>
      </c>
      <c r="AF241" s="100" t="s">
        <v>32</v>
      </c>
      <c r="AG241" s="13"/>
      <c r="AH241" s="13"/>
      <c r="AI241" s="13"/>
    </row>
    <row r="242" spans="1:35" ht="70" x14ac:dyDescent="0.2">
      <c r="A242" s="96" t="s">
        <v>1041</v>
      </c>
      <c r="B242" s="96" t="s">
        <v>186</v>
      </c>
      <c r="C242" s="102">
        <v>20</v>
      </c>
      <c r="D242" s="98" t="s">
        <v>50</v>
      </c>
      <c r="E242" s="98" t="s">
        <v>19</v>
      </c>
      <c r="F242" s="98"/>
      <c r="G242" s="98" t="s">
        <v>111</v>
      </c>
      <c r="H242" s="98" t="s">
        <v>112</v>
      </c>
      <c r="I242" s="99">
        <f t="shared" si="21"/>
        <v>0</v>
      </c>
      <c r="J242" s="98" t="s">
        <v>54</v>
      </c>
      <c r="K242" s="100">
        <v>1</v>
      </c>
      <c r="L242" s="100">
        <v>1</v>
      </c>
      <c r="M242" s="98" t="s">
        <v>24</v>
      </c>
      <c r="N242" s="98" t="s">
        <v>1042</v>
      </c>
      <c r="O242" s="101" t="s">
        <v>173</v>
      </c>
      <c r="P242" s="102" t="s">
        <v>39</v>
      </c>
      <c r="Q242" s="103">
        <v>42605</v>
      </c>
      <c r="R242" s="97">
        <f t="shared" si="22"/>
        <v>2016</v>
      </c>
      <c r="S242" s="97">
        <f t="shared" si="23"/>
        <v>23</v>
      </c>
      <c r="T242" s="98" t="s">
        <v>319</v>
      </c>
      <c r="U242" s="100">
        <f t="shared" si="24"/>
        <v>0</v>
      </c>
      <c r="V242" s="100">
        <f t="shared" si="25"/>
        <v>1</v>
      </c>
      <c r="W242" s="100">
        <f t="shared" si="26"/>
        <v>0</v>
      </c>
      <c r="X242" s="100">
        <f t="shared" si="27"/>
        <v>0</v>
      </c>
      <c r="Y242" s="104" t="s">
        <v>94</v>
      </c>
      <c r="Z242" s="105" t="s">
        <v>29</v>
      </c>
      <c r="AA242" s="106">
        <v>42608</v>
      </c>
      <c r="AB242" s="100"/>
      <c r="AC242" s="107"/>
      <c r="AD242" s="107"/>
      <c r="AE242" s="100" t="s">
        <v>32</v>
      </c>
      <c r="AF242" s="100" t="s">
        <v>32</v>
      </c>
      <c r="AG242" s="107"/>
      <c r="AH242" s="107"/>
      <c r="AI242" s="107"/>
    </row>
    <row r="243" spans="1:35" ht="42" x14ac:dyDescent="0.2">
      <c r="A243" s="10" t="s">
        <v>745</v>
      </c>
      <c r="B243" s="10" t="s">
        <v>186</v>
      </c>
      <c r="C243" s="11">
        <v>18</v>
      </c>
      <c r="D243" s="12" t="s">
        <v>50</v>
      </c>
      <c r="E243" s="12" t="s">
        <v>19</v>
      </c>
      <c r="F243" s="12" t="s">
        <v>35</v>
      </c>
      <c r="G243" s="12" t="s">
        <v>199</v>
      </c>
      <c r="H243" s="12" t="s">
        <v>287</v>
      </c>
      <c r="I243" s="91">
        <f t="shared" si="21"/>
        <v>0</v>
      </c>
      <c r="J243" s="12" t="s">
        <v>727</v>
      </c>
      <c r="K243" s="17">
        <v>1</v>
      </c>
      <c r="L243" s="17">
        <v>0</v>
      </c>
      <c r="M243" s="12" t="s">
        <v>24</v>
      </c>
      <c r="N243" s="12"/>
      <c r="O243" s="92" t="s">
        <v>106</v>
      </c>
      <c r="P243" s="14">
        <v>1994</v>
      </c>
      <c r="Q243" s="15">
        <v>41676</v>
      </c>
      <c r="R243" s="11">
        <f t="shared" si="22"/>
        <v>2014</v>
      </c>
      <c r="S243" s="11">
        <f t="shared" si="23"/>
        <v>20</v>
      </c>
      <c r="T243" s="12" t="s">
        <v>57</v>
      </c>
      <c r="U243" s="17">
        <f t="shared" si="24"/>
        <v>0</v>
      </c>
      <c r="V243" s="17">
        <f t="shared" si="25"/>
        <v>0</v>
      </c>
      <c r="W243" s="17">
        <f t="shared" si="26"/>
        <v>0</v>
      </c>
      <c r="X243" s="17">
        <f t="shared" si="27"/>
        <v>1</v>
      </c>
      <c r="Y243" s="93" t="s">
        <v>94</v>
      </c>
      <c r="Z243" s="94" t="s">
        <v>746</v>
      </c>
      <c r="AA243" s="16">
        <v>41681</v>
      </c>
      <c r="AB243" s="17"/>
      <c r="AC243" s="13"/>
      <c r="AD243" s="13"/>
      <c r="AE243" s="100" t="s">
        <v>32</v>
      </c>
      <c r="AF243" s="100" t="s">
        <v>32</v>
      </c>
      <c r="AG243" s="13"/>
      <c r="AH243" s="13"/>
      <c r="AI243" s="13"/>
    </row>
    <row r="244" spans="1:35" ht="28" x14ac:dyDescent="0.2">
      <c r="A244" s="95" t="s">
        <v>747</v>
      </c>
      <c r="B244" s="95" t="s">
        <v>748</v>
      </c>
      <c r="C244" s="97">
        <v>20</v>
      </c>
      <c r="D244" s="98" t="s">
        <v>18</v>
      </c>
      <c r="E244" s="98" t="s">
        <v>19</v>
      </c>
      <c r="F244" s="98" t="s">
        <v>124</v>
      </c>
      <c r="G244" s="98" t="s">
        <v>111</v>
      </c>
      <c r="H244" s="98" t="s">
        <v>749</v>
      </c>
      <c r="I244" s="99">
        <f t="shared" si="21"/>
        <v>0</v>
      </c>
      <c r="J244" s="98" t="s">
        <v>73</v>
      </c>
      <c r="K244" s="100">
        <v>1</v>
      </c>
      <c r="L244" s="100">
        <v>1</v>
      </c>
      <c r="M244" s="98" t="s">
        <v>24</v>
      </c>
      <c r="N244" s="98" t="s">
        <v>750</v>
      </c>
      <c r="O244" s="101" t="s">
        <v>466</v>
      </c>
      <c r="P244" s="102">
        <v>1982</v>
      </c>
      <c r="Q244" s="103">
        <v>37867</v>
      </c>
      <c r="R244" s="97">
        <f t="shared" si="22"/>
        <v>2003</v>
      </c>
      <c r="S244" s="97">
        <f t="shared" si="23"/>
        <v>21</v>
      </c>
      <c r="T244" s="98" t="s">
        <v>67</v>
      </c>
      <c r="U244" s="100">
        <f t="shared" si="24"/>
        <v>1</v>
      </c>
      <c r="V244" s="100">
        <f t="shared" si="25"/>
        <v>0</v>
      </c>
      <c r="W244" s="100">
        <f t="shared" si="26"/>
        <v>0</v>
      </c>
      <c r="X244" s="100">
        <f t="shared" si="27"/>
        <v>0</v>
      </c>
      <c r="Y244" s="104" t="s">
        <v>178</v>
      </c>
      <c r="Z244" s="105" t="s">
        <v>178</v>
      </c>
      <c r="AA244" s="106">
        <v>40784</v>
      </c>
      <c r="AB244" s="100"/>
      <c r="AC244" s="107"/>
      <c r="AD244" s="107"/>
      <c r="AE244" s="100" t="s">
        <v>32</v>
      </c>
      <c r="AF244" s="100" t="s">
        <v>32</v>
      </c>
      <c r="AG244" s="107"/>
      <c r="AH244" s="107"/>
      <c r="AI244" s="107"/>
    </row>
    <row r="245" spans="1:35" ht="42" x14ac:dyDescent="0.2">
      <c r="A245" s="10" t="s">
        <v>751</v>
      </c>
      <c r="B245" s="10" t="s">
        <v>448</v>
      </c>
      <c r="C245" s="11">
        <v>30</v>
      </c>
      <c r="D245" s="12" t="s">
        <v>50</v>
      </c>
      <c r="E245" s="12" t="s">
        <v>19</v>
      </c>
      <c r="F245" s="12" t="s">
        <v>78</v>
      </c>
      <c r="G245" s="12" t="s">
        <v>21</v>
      </c>
      <c r="H245" s="12" t="s">
        <v>22</v>
      </c>
      <c r="I245" s="91">
        <f t="shared" si="21"/>
        <v>0</v>
      </c>
      <c r="J245" s="12" t="s">
        <v>389</v>
      </c>
      <c r="K245" s="17">
        <v>1</v>
      </c>
      <c r="L245" s="17">
        <v>0</v>
      </c>
      <c r="M245" s="12" t="s">
        <v>24</v>
      </c>
      <c r="N245" s="12" t="s">
        <v>390</v>
      </c>
      <c r="O245" s="92" t="s">
        <v>163</v>
      </c>
      <c r="P245" s="14">
        <v>1994</v>
      </c>
      <c r="Q245" s="15">
        <v>38383</v>
      </c>
      <c r="R245" s="11">
        <f t="shared" si="22"/>
        <v>2005</v>
      </c>
      <c r="S245" s="11">
        <f t="shared" si="23"/>
        <v>11</v>
      </c>
      <c r="T245" s="12" t="s">
        <v>46</v>
      </c>
      <c r="U245" s="17">
        <f t="shared" si="24"/>
        <v>0</v>
      </c>
      <c r="V245" s="17">
        <f t="shared" si="25"/>
        <v>1</v>
      </c>
      <c r="W245" s="17">
        <f t="shared" si="26"/>
        <v>0</v>
      </c>
      <c r="X245" s="17">
        <f t="shared" si="27"/>
        <v>0</v>
      </c>
      <c r="Y245" s="93" t="s">
        <v>94</v>
      </c>
      <c r="Z245" s="94" t="s">
        <v>29</v>
      </c>
      <c r="AA245" s="16">
        <v>40784</v>
      </c>
      <c r="AB245" s="17"/>
      <c r="AC245" s="13"/>
      <c r="AD245" s="13"/>
      <c r="AE245" s="100" t="s">
        <v>31</v>
      </c>
      <c r="AF245" s="100" t="s">
        <v>31</v>
      </c>
      <c r="AG245" s="13" t="s">
        <v>835</v>
      </c>
      <c r="AH245" s="13">
        <v>56</v>
      </c>
      <c r="AI245" s="13"/>
    </row>
    <row r="246" spans="1:35" ht="14" x14ac:dyDescent="0.2">
      <c r="A246" s="95" t="s">
        <v>752</v>
      </c>
      <c r="B246" s="95" t="s">
        <v>753</v>
      </c>
      <c r="C246" s="97">
        <v>53</v>
      </c>
      <c r="D246" s="98" t="s">
        <v>18</v>
      </c>
      <c r="E246" s="98" t="s">
        <v>19</v>
      </c>
      <c r="F246" s="98" t="s">
        <v>61</v>
      </c>
      <c r="G246" s="98" t="s">
        <v>445</v>
      </c>
      <c r="H246" s="98" t="s">
        <v>754</v>
      </c>
      <c r="I246" s="99">
        <f t="shared" si="21"/>
        <v>0</v>
      </c>
      <c r="J246" s="98" t="s">
        <v>54</v>
      </c>
      <c r="K246" s="100">
        <v>1</v>
      </c>
      <c r="L246" s="100">
        <v>0</v>
      </c>
      <c r="M246" s="98" t="s">
        <v>24</v>
      </c>
      <c r="N246" s="98"/>
      <c r="O246" s="101" t="s">
        <v>75</v>
      </c>
      <c r="P246" s="102">
        <v>2001</v>
      </c>
      <c r="Q246" s="103">
        <v>38168</v>
      </c>
      <c r="R246" s="97">
        <f t="shared" si="22"/>
        <v>2004</v>
      </c>
      <c r="S246" s="97">
        <f t="shared" si="23"/>
        <v>3</v>
      </c>
      <c r="T246" s="98" t="s">
        <v>46</v>
      </c>
      <c r="U246" s="100">
        <f t="shared" si="24"/>
        <v>0</v>
      </c>
      <c r="V246" s="100">
        <f t="shared" si="25"/>
        <v>0</v>
      </c>
      <c r="W246" s="100">
        <f t="shared" si="26"/>
        <v>1</v>
      </c>
      <c r="X246" s="100">
        <f t="shared" si="27"/>
        <v>0</v>
      </c>
      <c r="Y246" s="104" t="s">
        <v>94</v>
      </c>
      <c r="Z246" s="105" t="s">
        <v>94</v>
      </c>
      <c r="AA246" s="106">
        <v>40784</v>
      </c>
      <c r="AB246" s="100"/>
      <c r="AC246" s="107"/>
      <c r="AD246" s="107"/>
      <c r="AE246" s="100" t="s">
        <v>32</v>
      </c>
      <c r="AF246" s="100" t="s">
        <v>32</v>
      </c>
      <c r="AG246" s="107"/>
      <c r="AH246" s="107"/>
      <c r="AI246" s="107"/>
    </row>
    <row r="247" spans="1:35" ht="18" customHeight="1" x14ac:dyDescent="0.2">
      <c r="A247" s="108"/>
      <c r="B247" s="108"/>
      <c r="C247" s="19"/>
      <c r="D247" s="20"/>
      <c r="E247" s="20"/>
      <c r="F247" s="20"/>
      <c r="G247" s="20"/>
      <c r="H247" s="20"/>
      <c r="I247" s="20"/>
      <c r="J247" s="20"/>
      <c r="K247" s="21"/>
      <c r="L247" s="21"/>
      <c r="M247" s="20"/>
      <c r="N247" s="20"/>
      <c r="O247" s="20"/>
      <c r="P247" s="22"/>
      <c r="Q247" s="22"/>
      <c r="R247" s="20"/>
      <c r="S247" s="20"/>
      <c r="T247" s="20"/>
      <c r="U247" s="21"/>
      <c r="V247" s="21"/>
      <c r="W247" s="21"/>
      <c r="X247" s="21"/>
      <c r="Y247" s="22"/>
      <c r="Z247" s="20"/>
      <c r="AA247" s="23"/>
      <c r="AB247" s="21"/>
      <c r="AC247" s="21"/>
      <c r="AD247" s="21"/>
      <c r="AE247" s="8"/>
      <c r="AF247" s="8"/>
      <c r="AG247" s="7"/>
      <c r="AH247" s="21"/>
      <c r="AI247" s="21"/>
    </row>
    <row r="248" spans="1:35" ht="18" customHeight="1" x14ac:dyDescent="0.2">
      <c r="A248" s="109" t="s">
        <v>810</v>
      </c>
      <c r="B248" s="110">
        <v>42888</v>
      </c>
      <c r="C248" s="24"/>
      <c r="D248" s="21"/>
      <c r="E248" s="21"/>
      <c r="F248" s="21"/>
      <c r="G248" s="21"/>
      <c r="H248" s="21"/>
      <c r="I248" s="21"/>
      <c r="J248" s="21"/>
      <c r="K248" s="21"/>
      <c r="L248" s="21"/>
      <c r="M248" s="21"/>
      <c r="N248" s="21"/>
      <c r="O248" s="21"/>
      <c r="P248" s="21"/>
      <c r="Q248" s="21"/>
      <c r="R248" s="21"/>
      <c r="S248" s="21"/>
      <c r="T248" s="21"/>
      <c r="U248" s="21"/>
      <c r="V248" s="21"/>
      <c r="W248" s="21"/>
      <c r="X248" s="21"/>
      <c r="Y248" s="22"/>
      <c r="Z248" s="21"/>
      <c r="AA248" s="21"/>
      <c r="AB248" s="21">
        <v>22</v>
      </c>
      <c r="AC248" s="21"/>
      <c r="AD248" s="21"/>
      <c r="AE248" s="21">
        <f>COUNTIFS(AE2:AE246,"Yes")</f>
        <v>63</v>
      </c>
      <c r="AF248" s="21"/>
      <c r="AG248" s="7"/>
      <c r="AH248" s="21"/>
      <c r="AI248" s="21"/>
    </row>
    <row r="249" spans="1:35" ht="18" customHeight="1" x14ac:dyDescent="0.2">
      <c r="AE249" s="28">
        <f>AE248/COUNTA(A2:A246)</f>
        <v>0.25714285714285712</v>
      </c>
      <c r="AF249" s="28"/>
    </row>
  </sheetData>
  <autoFilter ref="A1:AI246"/>
  <sortState ref="A2:AH246">
    <sortCondition ref="A2:A246"/>
    <sortCondition ref="B2:B246"/>
  </sortState>
  <phoneticPr fontId="9" type="noConversion"/>
  <printOptions horizontalCentered="1" headings="1"/>
  <pageMargins left="0.15" right="0.15" top="0.5" bottom="0.5" header="0.25" footer="0.25"/>
  <pageSetup scale="38" firstPageNumber="2" fitToHeight="10" orientation="landscape" useFirstPageNumber="1" verticalDpi="0"/>
  <headerFooter>
    <oddHeader>&amp;L&amp;"Times New Roman,Bold"&amp;18&amp;K000000Interrogated with Intellectual Disabilities: The Risks of False Confessions&amp;R&amp;"Times New Roman,Bold"&amp;18&amp;K000000Schatz, Samson J.</oddHeader>
    <oddFooter>&amp;C&amp;"Calibri Bold,Bold"&amp;14&amp;K000000&amp;A</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59"/>
  <sheetViews>
    <sheetView showRuler="0" workbookViewId="0"/>
  </sheetViews>
  <sheetFormatPr baseColWidth="10" defaultRowHeight="15" x14ac:dyDescent="0.2"/>
  <cols>
    <col min="6" max="7" width="14" customWidth="1"/>
    <col min="11" max="16" width="0" hidden="1" customWidth="1"/>
    <col min="18" max="26" width="0" hidden="1" customWidth="1"/>
  </cols>
  <sheetData>
    <row r="2" spans="1:28" s="1" customFormat="1" x14ac:dyDescent="0.2">
      <c r="A2" s="1" t="s">
        <v>954</v>
      </c>
      <c r="B2" s="1" t="s">
        <v>805</v>
      </c>
      <c r="C2" s="1" t="s">
        <v>2</v>
      </c>
      <c r="D2" s="1" t="s">
        <v>3</v>
      </c>
      <c r="E2" s="1" t="s">
        <v>5</v>
      </c>
      <c r="F2" s="1" t="s">
        <v>895</v>
      </c>
      <c r="G2" s="1" t="s">
        <v>896</v>
      </c>
      <c r="H2" s="1" t="s">
        <v>11</v>
      </c>
      <c r="I2" s="1" t="s">
        <v>12</v>
      </c>
      <c r="J2" s="1" t="s">
        <v>894</v>
      </c>
      <c r="K2" s="1" t="s">
        <v>13</v>
      </c>
      <c r="L2" s="1" t="s">
        <v>178</v>
      </c>
      <c r="M2" s="1" t="s">
        <v>885</v>
      </c>
      <c r="N2" s="1" t="s">
        <v>94</v>
      </c>
      <c r="O2" s="1" t="s">
        <v>893</v>
      </c>
      <c r="P2" s="1" t="s">
        <v>891</v>
      </c>
      <c r="Q2" s="1" t="s">
        <v>14</v>
      </c>
      <c r="R2" s="1" t="s">
        <v>755</v>
      </c>
      <c r="S2" s="1" t="s">
        <v>756</v>
      </c>
      <c r="T2" s="1" t="s">
        <v>806</v>
      </c>
      <c r="U2" s="1" t="s">
        <v>809</v>
      </c>
      <c r="V2" s="1" t="s">
        <v>807</v>
      </c>
      <c r="W2" s="1" t="s">
        <v>808</v>
      </c>
      <c r="X2" s="1" t="s">
        <v>813</v>
      </c>
      <c r="Y2" s="1" t="s">
        <v>878</v>
      </c>
      <c r="Z2" s="1" t="s">
        <v>811</v>
      </c>
      <c r="AA2" s="1" t="s">
        <v>808</v>
      </c>
      <c r="AB2" s="1" t="s">
        <v>812</v>
      </c>
    </row>
    <row r="3" spans="1:28" x14ac:dyDescent="0.2">
      <c r="A3" t="s">
        <v>897</v>
      </c>
      <c r="B3">
        <v>17</v>
      </c>
      <c r="C3" t="s">
        <v>976</v>
      </c>
      <c r="D3" t="s">
        <v>955</v>
      </c>
      <c r="E3" t="s">
        <v>957</v>
      </c>
      <c r="F3" t="s">
        <v>24</v>
      </c>
      <c r="G3" t="s">
        <v>141</v>
      </c>
      <c r="H3">
        <v>1987</v>
      </c>
      <c r="I3" t="s">
        <v>28</v>
      </c>
      <c r="J3">
        <v>28</v>
      </c>
      <c r="K3" t="s">
        <v>28</v>
      </c>
      <c r="L3">
        <v>0</v>
      </c>
      <c r="M3">
        <v>1</v>
      </c>
      <c r="N3">
        <v>0</v>
      </c>
      <c r="O3">
        <v>0</v>
      </c>
      <c r="Q3" t="s">
        <v>29</v>
      </c>
      <c r="R3" t="s">
        <v>31</v>
      </c>
      <c r="S3" t="s">
        <v>757</v>
      </c>
      <c r="T3">
        <v>0</v>
      </c>
      <c r="V3">
        <v>1</v>
      </c>
      <c r="W3">
        <v>0</v>
      </c>
      <c r="Z3" t="s">
        <v>31</v>
      </c>
      <c r="AB3" t="s">
        <v>833</v>
      </c>
    </row>
    <row r="4" spans="1:28" x14ac:dyDescent="0.2">
      <c r="A4" t="s">
        <v>898</v>
      </c>
      <c r="B4">
        <v>18</v>
      </c>
      <c r="C4" t="s">
        <v>976</v>
      </c>
      <c r="D4" t="s">
        <v>955</v>
      </c>
      <c r="E4" t="s">
        <v>958</v>
      </c>
      <c r="F4" t="s">
        <v>24</v>
      </c>
      <c r="H4">
        <v>2002</v>
      </c>
      <c r="I4" t="s">
        <v>28</v>
      </c>
      <c r="J4">
        <v>13</v>
      </c>
      <c r="K4" t="s">
        <v>28</v>
      </c>
      <c r="L4">
        <v>0</v>
      </c>
      <c r="M4">
        <v>1</v>
      </c>
      <c r="N4">
        <v>0</v>
      </c>
      <c r="O4">
        <v>0</v>
      </c>
      <c r="Q4" t="s">
        <v>29</v>
      </c>
      <c r="R4" t="s">
        <v>31</v>
      </c>
      <c r="S4" t="s">
        <v>880</v>
      </c>
      <c r="T4">
        <v>0</v>
      </c>
      <c r="U4" t="s">
        <v>31</v>
      </c>
      <c r="V4">
        <v>1</v>
      </c>
      <c r="W4">
        <v>0</v>
      </c>
      <c r="Z4" t="s">
        <v>31</v>
      </c>
      <c r="AB4" t="s">
        <v>875</v>
      </c>
    </row>
    <row r="5" spans="1:28" x14ac:dyDescent="0.2">
      <c r="A5" t="s">
        <v>899</v>
      </c>
      <c r="B5">
        <v>27</v>
      </c>
      <c r="C5" t="s">
        <v>977</v>
      </c>
      <c r="D5" t="s">
        <v>955</v>
      </c>
      <c r="E5" t="s">
        <v>959</v>
      </c>
      <c r="F5" t="s">
        <v>120</v>
      </c>
      <c r="H5">
        <v>2001</v>
      </c>
      <c r="I5" t="s">
        <v>67</v>
      </c>
      <c r="J5">
        <v>2</v>
      </c>
      <c r="K5" t="s">
        <v>67</v>
      </c>
      <c r="L5">
        <v>0</v>
      </c>
      <c r="M5">
        <v>0</v>
      </c>
      <c r="N5">
        <v>0</v>
      </c>
      <c r="O5">
        <v>0</v>
      </c>
      <c r="P5">
        <v>15</v>
      </c>
      <c r="Q5" t="s">
        <v>121</v>
      </c>
      <c r="R5" t="s">
        <v>31</v>
      </c>
      <c r="S5" t="s">
        <v>758</v>
      </c>
      <c r="T5">
        <v>1</v>
      </c>
      <c r="V5">
        <v>0</v>
      </c>
      <c r="W5">
        <v>1</v>
      </c>
      <c r="Z5" t="s">
        <v>31</v>
      </c>
      <c r="AA5">
        <v>57</v>
      </c>
      <c r="AB5" t="s">
        <v>814</v>
      </c>
    </row>
    <row r="6" spans="1:28" x14ac:dyDescent="0.2">
      <c r="A6" t="s">
        <v>900</v>
      </c>
      <c r="B6">
        <v>25</v>
      </c>
      <c r="C6" t="s">
        <v>977</v>
      </c>
      <c r="D6" t="s">
        <v>955</v>
      </c>
      <c r="E6" t="s">
        <v>155</v>
      </c>
      <c r="F6" t="s">
        <v>131</v>
      </c>
      <c r="H6">
        <v>1993</v>
      </c>
      <c r="I6" t="s">
        <v>64</v>
      </c>
      <c r="J6">
        <v>4</v>
      </c>
      <c r="K6" t="s">
        <v>65</v>
      </c>
      <c r="L6">
        <v>0</v>
      </c>
      <c r="M6">
        <v>0</v>
      </c>
      <c r="N6">
        <v>0</v>
      </c>
      <c r="O6">
        <v>0</v>
      </c>
      <c r="P6">
        <v>35</v>
      </c>
      <c r="Q6" t="s">
        <v>174</v>
      </c>
      <c r="R6" t="s">
        <v>31</v>
      </c>
      <c r="S6" t="s">
        <v>759</v>
      </c>
      <c r="T6">
        <v>1</v>
      </c>
      <c r="V6">
        <v>0</v>
      </c>
      <c r="W6">
        <v>0</v>
      </c>
      <c r="Z6" t="s">
        <v>31</v>
      </c>
      <c r="AB6" t="s">
        <v>759</v>
      </c>
    </row>
    <row r="7" spans="1:28" x14ac:dyDescent="0.2">
      <c r="A7" t="s">
        <v>901</v>
      </c>
      <c r="B7">
        <v>15</v>
      </c>
      <c r="C7" t="s">
        <v>977</v>
      </c>
      <c r="D7" t="s">
        <v>955</v>
      </c>
      <c r="E7" t="s">
        <v>155</v>
      </c>
      <c r="F7" t="s">
        <v>24</v>
      </c>
      <c r="G7" t="s">
        <v>141</v>
      </c>
      <c r="H7">
        <v>1984</v>
      </c>
      <c r="I7" t="s">
        <v>57</v>
      </c>
      <c r="J7">
        <v>30</v>
      </c>
      <c r="K7" t="s">
        <v>57</v>
      </c>
      <c r="L7">
        <v>1</v>
      </c>
      <c r="M7">
        <v>0</v>
      </c>
      <c r="N7">
        <v>0</v>
      </c>
      <c r="O7">
        <v>0</v>
      </c>
      <c r="Q7" t="s">
        <v>178</v>
      </c>
      <c r="R7" t="s">
        <v>31</v>
      </c>
      <c r="S7" t="s">
        <v>760</v>
      </c>
      <c r="T7">
        <v>1</v>
      </c>
      <c r="V7">
        <v>0</v>
      </c>
      <c r="W7">
        <v>0</v>
      </c>
      <c r="Z7" t="s">
        <v>31</v>
      </c>
      <c r="AB7" t="s">
        <v>871</v>
      </c>
    </row>
    <row r="8" spans="1:28" x14ac:dyDescent="0.2">
      <c r="A8" t="s">
        <v>902</v>
      </c>
      <c r="B8">
        <v>14</v>
      </c>
      <c r="C8" t="s">
        <v>977</v>
      </c>
      <c r="D8" t="s">
        <v>955</v>
      </c>
      <c r="E8" t="s">
        <v>960</v>
      </c>
      <c r="F8" t="s">
        <v>24</v>
      </c>
      <c r="H8">
        <v>1993</v>
      </c>
      <c r="I8" t="s">
        <v>67</v>
      </c>
      <c r="J8">
        <v>10</v>
      </c>
      <c r="K8" t="s">
        <v>67</v>
      </c>
      <c r="L8">
        <v>0</v>
      </c>
      <c r="M8">
        <v>0</v>
      </c>
      <c r="N8">
        <v>1</v>
      </c>
      <c r="O8">
        <v>0</v>
      </c>
      <c r="Q8" t="s">
        <v>94</v>
      </c>
      <c r="R8" t="s">
        <v>31</v>
      </c>
      <c r="S8" t="s">
        <v>761</v>
      </c>
      <c r="T8">
        <v>1</v>
      </c>
      <c r="V8">
        <v>0</v>
      </c>
      <c r="W8">
        <v>1</v>
      </c>
      <c r="Z8" t="s">
        <v>31</v>
      </c>
      <c r="AA8">
        <v>56</v>
      </c>
      <c r="AB8" t="s">
        <v>814</v>
      </c>
    </row>
    <row r="9" spans="1:28" x14ac:dyDescent="0.2">
      <c r="A9" t="s">
        <v>903</v>
      </c>
      <c r="B9">
        <v>18</v>
      </c>
      <c r="C9" t="s">
        <v>977</v>
      </c>
      <c r="D9" t="s">
        <v>956</v>
      </c>
      <c r="E9" t="s">
        <v>961</v>
      </c>
      <c r="F9" t="s">
        <v>24</v>
      </c>
      <c r="H9">
        <v>1990</v>
      </c>
      <c r="I9" t="s">
        <v>133</v>
      </c>
      <c r="J9">
        <v>5</v>
      </c>
      <c r="K9" t="s">
        <v>133</v>
      </c>
      <c r="L9">
        <v>1</v>
      </c>
      <c r="M9">
        <v>0</v>
      </c>
      <c r="N9">
        <v>0</v>
      </c>
      <c r="O9">
        <v>0</v>
      </c>
      <c r="Q9" t="s">
        <v>178</v>
      </c>
      <c r="R9" t="s">
        <v>31</v>
      </c>
      <c r="S9" t="s">
        <v>762</v>
      </c>
      <c r="T9">
        <v>1</v>
      </c>
      <c r="V9">
        <v>0</v>
      </c>
      <c r="W9">
        <v>0</v>
      </c>
      <c r="Z9" t="s">
        <v>31</v>
      </c>
      <c r="AB9" t="s">
        <v>815</v>
      </c>
    </row>
    <row r="10" spans="1:28" x14ac:dyDescent="0.2">
      <c r="A10" t="s">
        <v>904</v>
      </c>
      <c r="B10">
        <v>15</v>
      </c>
      <c r="C10" t="s">
        <v>976</v>
      </c>
      <c r="D10" t="s">
        <v>955</v>
      </c>
      <c r="E10" t="s">
        <v>960</v>
      </c>
      <c r="F10" t="s">
        <v>24</v>
      </c>
      <c r="G10" t="s">
        <v>141</v>
      </c>
      <c r="H10">
        <v>1984</v>
      </c>
      <c r="I10" t="s">
        <v>187</v>
      </c>
      <c r="J10">
        <v>25</v>
      </c>
      <c r="K10" t="s">
        <v>142</v>
      </c>
      <c r="L10">
        <v>0</v>
      </c>
      <c r="M10">
        <v>0</v>
      </c>
      <c r="N10">
        <v>1</v>
      </c>
      <c r="O10">
        <v>0</v>
      </c>
      <c r="Q10" t="s">
        <v>94</v>
      </c>
      <c r="R10" t="s">
        <v>31</v>
      </c>
      <c r="S10" t="s">
        <v>763</v>
      </c>
      <c r="T10">
        <v>0</v>
      </c>
      <c r="V10">
        <v>0</v>
      </c>
      <c r="W10">
        <v>1</v>
      </c>
      <c r="Z10" t="s">
        <v>31</v>
      </c>
      <c r="AA10">
        <v>67</v>
      </c>
      <c r="AB10" t="s">
        <v>808</v>
      </c>
    </row>
    <row r="11" spans="1:28" x14ac:dyDescent="0.2">
      <c r="A11" t="s">
        <v>905</v>
      </c>
      <c r="B11">
        <v>47</v>
      </c>
      <c r="C11" t="s">
        <v>977</v>
      </c>
      <c r="D11" t="s">
        <v>955</v>
      </c>
      <c r="E11" t="s">
        <v>957</v>
      </c>
      <c r="F11" t="s">
        <v>131</v>
      </c>
      <c r="H11">
        <v>2004</v>
      </c>
      <c r="I11" t="s">
        <v>83</v>
      </c>
      <c r="J11">
        <v>9</v>
      </c>
      <c r="K11" t="s">
        <v>83</v>
      </c>
      <c r="L11">
        <v>0</v>
      </c>
      <c r="M11">
        <v>0</v>
      </c>
      <c r="N11">
        <v>0</v>
      </c>
      <c r="O11">
        <v>0</v>
      </c>
      <c r="P11">
        <v>30</v>
      </c>
      <c r="Q11" t="s">
        <v>196</v>
      </c>
      <c r="R11" t="s">
        <v>31</v>
      </c>
      <c r="S11" t="s">
        <v>764</v>
      </c>
      <c r="T11">
        <v>0</v>
      </c>
      <c r="U11" t="s">
        <v>31</v>
      </c>
      <c r="V11">
        <v>0</v>
      </c>
      <c r="W11">
        <v>1</v>
      </c>
      <c r="Z11" t="s">
        <v>31</v>
      </c>
      <c r="AA11">
        <v>68</v>
      </c>
      <c r="AB11" t="s">
        <v>837</v>
      </c>
    </row>
    <row r="12" spans="1:28" x14ac:dyDescent="0.2">
      <c r="A12" t="s">
        <v>906</v>
      </c>
      <c r="B12">
        <v>15</v>
      </c>
      <c r="C12" t="s">
        <v>976</v>
      </c>
      <c r="D12" t="s">
        <v>955</v>
      </c>
      <c r="E12" t="s">
        <v>962</v>
      </c>
      <c r="F12" t="s">
        <v>236</v>
      </c>
      <c r="H12">
        <v>1997</v>
      </c>
      <c r="I12" t="s">
        <v>101</v>
      </c>
      <c r="J12">
        <v>4</v>
      </c>
      <c r="K12" t="s">
        <v>101</v>
      </c>
      <c r="L12">
        <v>0</v>
      </c>
      <c r="M12">
        <v>0</v>
      </c>
      <c r="N12">
        <v>0</v>
      </c>
      <c r="O12">
        <v>0</v>
      </c>
      <c r="P12">
        <v>9</v>
      </c>
      <c r="Q12" t="s">
        <v>237</v>
      </c>
      <c r="R12" t="s">
        <v>31</v>
      </c>
      <c r="S12" t="s">
        <v>765</v>
      </c>
      <c r="T12">
        <v>0</v>
      </c>
      <c r="V12">
        <v>1</v>
      </c>
      <c r="W12">
        <v>1</v>
      </c>
      <c r="Z12" t="s">
        <v>31</v>
      </c>
      <c r="AA12">
        <v>71</v>
      </c>
      <c r="AB12" t="s">
        <v>873</v>
      </c>
    </row>
    <row r="13" spans="1:28" x14ac:dyDescent="0.2">
      <c r="A13" t="s">
        <v>907</v>
      </c>
      <c r="B13">
        <v>20</v>
      </c>
      <c r="C13" t="s">
        <v>976</v>
      </c>
      <c r="D13" t="s">
        <v>955</v>
      </c>
      <c r="E13" t="s">
        <v>963</v>
      </c>
      <c r="F13" t="s">
        <v>24</v>
      </c>
      <c r="H13">
        <v>1989</v>
      </c>
      <c r="I13" t="s">
        <v>107</v>
      </c>
      <c r="J13">
        <v>5</v>
      </c>
      <c r="K13" t="s">
        <v>187</v>
      </c>
      <c r="L13">
        <v>0</v>
      </c>
      <c r="M13">
        <v>0</v>
      </c>
      <c r="N13">
        <v>0</v>
      </c>
      <c r="O13">
        <v>0</v>
      </c>
      <c r="P13">
        <v>10</v>
      </c>
      <c r="Q13" t="s">
        <v>248</v>
      </c>
      <c r="R13" t="s">
        <v>31</v>
      </c>
      <c r="S13" t="s">
        <v>864</v>
      </c>
      <c r="T13">
        <v>0</v>
      </c>
      <c r="V13">
        <v>0</v>
      </c>
      <c r="W13">
        <v>0</v>
      </c>
      <c r="Z13" t="s">
        <v>31</v>
      </c>
      <c r="AB13" t="s">
        <v>862</v>
      </c>
    </row>
    <row r="14" spans="1:28" x14ac:dyDescent="0.2">
      <c r="A14" t="s">
        <v>908</v>
      </c>
      <c r="B14">
        <v>22</v>
      </c>
      <c r="C14" t="s">
        <v>977</v>
      </c>
      <c r="D14" t="s">
        <v>955</v>
      </c>
      <c r="E14" t="s">
        <v>961</v>
      </c>
      <c r="F14" t="s">
        <v>24</v>
      </c>
      <c r="G14" t="s">
        <v>141</v>
      </c>
      <c r="H14">
        <v>1980</v>
      </c>
      <c r="I14" t="s">
        <v>142</v>
      </c>
      <c r="J14">
        <v>30</v>
      </c>
      <c r="K14" t="s">
        <v>142</v>
      </c>
      <c r="L14">
        <v>0</v>
      </c>
      <c r="M14">
        <v>0</v>
      </c>
      <c r="N14">
        <v>1</v>
      </c>
      <c r="O14">
        <v>0</v>
      </c>
      <c r="Q14" t="s">
        <v>94</v>
      </c>
      <c r="R14" t="s">
        <v>31</v>
      </c>
      <c r="S14" t="s">
        <v>766</v>
      </c>
      <c r="T14">
        <v>0</v>
      </c>
      <c r="V14">
        <v>0</v>
      </c>
      <c r="W14">
        <v>0</v>
      </c>
      <c r="Y14">
        <v>1</v>
      </c>
      <c r="Z14" t="s">
        <v>31</v>
      </c>
      <c r="AB14" t="s">
        <v>857</v>
      </c>
    </row>
    <row r="15" spans="1:28" x14ac:dyDescent="0.2">
      <c r="A15" t="s">
        <v>909</v>
      </c>
      <c r="B15">
        <v>17</v>
      </c>
      <c r="C15" t="s">
        <v>977</v>
      </c>
      <c r="D15" t="s">
        <v>955</v>
      </c>
      <c r="E15" t="s">
        <v>957</v>
      </c>
      <c r="F15" t="s">
        <v>24</v>
      </c>
      <c r="G15" t="s">
        <v>141</v>
      </c>
      <c r="H15">
        <v>1976</v>
      </c>
      <c r="I15" t="s">
        <v>67</v>
      </c>
      <c r="J15">
        <v>27</v>
      </c>
      <c r="K15" t="s">
        <v>67</v>
      </c>
      <c r="L15">
        <v>0</v>
      </c>
      <c r="M15">
        <v>0</v>
      </c>
      <c r="N15">
        <v>1</v>
      </c>
      <c r="O15">
        <v>0</v>
      </c>
      <c r="Q15" t="s">
        <v>94</v>
      </c>
      <c r="R15" t="s">
        <v>31</v>
      </c>
      <c r="S15" t="s">
        <v>767</v>
      </c>
      <c r="T15">
        <v>1</v>
      </c>
      <c r="V15">
        <v>0</v>
      </c>
      <c r="W15">
        <v>0</v>
      </c>
      <c r="Z15" t="s">
        <v>31</v>
      </c>
      <c r="AB15" t="s">
        <v>845</v>
      </c>
    </row>
    <row r="16" spans="1:28" x14ac:dyDescent="0.2">
      <c r="A16" t="s">
        <v>910</v>
      </c>
      <c r="B16">
        <v>41</v>
      </c>
      <c r="C16" t="s">
        <v>976</v>
      </c>
      <c r="D16" t="s">
        <v>956</v>
      </c>
      <c r="E16" t="s">
        <v>958</v>
      </c>
      <c r="F16" t="s">
        <v>162</v>
      </c>
      <c r="H16">
        <v>1994</v>
      </c>
      <c r="I16" t="s">
        <v>202</v>
      </c>
      <c r="J16">
        <v>4</v>
      </c>
      <c r="K16" t="s">
        <v>202</v>
      </c>
      <c r="L16">
        <v>0</v>
      </c>
      <c r="M16">
        <v>0</v>
      </c>
      <c r="N16">
        <v>0</v>
      </c>
      <c r="O16">
        <v>0</v>
      </c>
      <c r="P16">
        <v>4.67</v>
      </c>
      <c r="Q16" t="s">
        <v>887</v>
      </c>
      <c r="R16" t="s">
        <v>31</v>
      </c>
      <c r="S16" t="s">
        <v>768</v>
      </c>
      <c r="T16">
        <v>1</v>
      </c>
      <c r="V16">
        <v>0</v>
      </c>
      <c r="W16">
        <v>0</v>
      </c>
      <c r="Z16" t="s">
        <v>31</v>
      </c>
      <c r="AB16" t="s">
        <v>818</v>
      </c>
    </row>
    <row r="17" spans="1:28" x14ac:dyDescent="0.2">
      <c r="A17" t="s">
        <v>911</v>
      </c>
      <c r="B17">
        <v>21</v>
      </c>
      <c r="C17" t="s">
        <v>976</v>
      </c>
      <c r="D17" t="s">
        <v>955</v>
      </c>
      <c r="E17" t="s">
        <v>957</v>
      </c>
      <c r="F17" t="s">
        <v>24</v>
      </c>
      <c r="H17">
        <v>1989</v>
      </c>
      <c r="I17" t="s">
        <v>134</v>
      </c>
      <c r="J17">
        <v>7</v>
      </c>
      <c r="K17" t="s">
        <v>134</v>
      </c>
      <c r="L17">
        <v>0</v>
      </c>
      <c r="M17">
        <v>0</v>
      </c>
      <c r="N17">
        <v>0</v>
      </c>
      <c r="O17">
        <v>0</v>
      </c>
      <c r="P17">
        <v>23</v>
      </c>
      <c r="Q17" t="s">
        <v>299</v>
      </c>
      <c r="R17" t="s">
        <v>31</v>
      </c>
      <c r="S17" t="s">
        <v>769</v>
      </c>
      <c r="T17">
        <v>1</v>
      </c>
      <c r="V17">
        <v>0</v>
      </c>
      <c r="W17">
        <v>1</v>
      </c>
      <c r="Z17" t="s">
        <v>31</v>
      </c>
      <c r="AA17">
        <v>76</v>
      </c>
      <c r="AB17" t="s">
        <v>846</v>
      </c>
    </row>
    <row r="18" spans="1:28" x14ac:dyDescent="0.2">
      <c r="A18" t="s">
        <v>912</v>
      </c>
      <c r="B18">
        <v>15</v>
      </c>
      <c r="C18" t="s">
        <v>977</v>
      </c>
      <c r="D18" t="s">
        <v>955</v>
      </c>
      <c r="E18" t="s">
        <v>957</v>
      </c>
      <c r="F18" t="s">
        <v>24</v>
      </c>
      <c r="H18">
        <v>1995</v>
      </c>
      <c r="I18" t="s">
        <v>89</v>
      </c>
      <c r="J18">
        <v>12</v>
      </c>
      <c r="K18" t="s">
        <v>57</v>
      </c>
      <c r="L18">
        <v>0</v>
      </c>
      <c r="M18">
        <v>0</v>
      </c>
      <c r="N18">
        <v>0</v>
      </c>
      <c r="O18">
        <v>0</v>
      </c>
      <c r="P18">
        <v>30</v>
      </c>
      <c r="Q18" t="s">
        <v>196</v>
      </c>
      <c r="R18" t="s">
        <v>31</v>
      </c>
      <c r="S18" t="s">
        <v>770</v>
      </c>
      <c r="T18">
        <v>0</v>
      </c>
      <c r="V18">
        <v>0</v>
      </c>
      <c r="W18">
        <v>1</v>
      </c>
      <c r="Z18" t="s">
        <v>31</v>
      </c>
      <c r="AA18">
        <v>70</v>
      </c>
      <c r="AB18" t="s">
        <v>808</v>
      </c>
    </row>
    <row r="19" spans="1:28" x14ac:dyDescent="0.2">
      <c r="A19" t="s">
        <v>913</v>
      </c>
      <c r="B19">
        <v>30</v>
      </c>
      <c r="C19" t="s">
        <v>977</v>
      </c>
      <c r="D19" t="s">
        <v>955</v>
      </c>
      <c r="E19" t="s">
        <v>957</v>
      </c>
      <c r="F19" t="s">
        <v>24</v>
      </c>
      <c r="G19" t="s">
        <v>141</v>
      </c>
      <c r="H19">
        <v>1997</v>
      </c>
      <c r="I19" t="s">
        <v>75</v>
      </c>
      <c r="J19">
        <v>3</v>
      </c>
      <c r="K19" t="s">
        <v>75</v>
      </c>
      <c r="L19">
        <v>1</v>
      </c>
      <c r="M19">
        <v>0</v>
      </c>
      <c r="N19">
        <v>0</v>
      </c>
      <c r="O19">
        <v>0</v>
      </c>
      <c r="Q19" t="s">
        <v>178</v>
      </c>
      <c r="R19" t="s">
        <v>31</v>
      </c>
      <c r="S19" t="s">
        <v>771</v>
      </c>
      <c r="T19">
        <v>1</v>
      </c>
      <c r="V19">
        <v>0</v>
      </c>
      <c r="W19">
        <v>0</v>
      </c>
      <c r="Z19" t="s">
        <v>31</v>
      </c>
      <c r="AB19" t="s">
        <v>847</v>
      </c>
    </row>
    <row r="20" spans="1:28" x14ac:dyDescent="0.2">
      <c r="A20" t="s">
        <v>914</v>
      </c>
      <c r="B20">
        <v>23</v>
      </c>
      <c r="C20" t="s">
        <v>977</v>
      </c>
      <c r="D20" t="s">
        <v>955</v>
      </c>
      <c r="E20" t="s">
        <v>97</v>
      </c>
      <c r="F20" t="s">
        <v>24</v>
      </c>
      <c r="G20" t="s">
        <v>141</v>
      </c>
      <c r="H20">
        <v>1991</v>
      </c>
      <c r="I20" t="s">
        <v>65</v>
      </c>
      <c r="J20">
        <v>8</v>
      </c>
      <c r="K20" t="s">
        <v>65</v>
      </c>
      <c r="L20">
        <v>0</v>
      </c>
      <c r="M20">
        <v>0</v>
      </c>
      <c r="N20">
        <v>1</v>
      </c>
      <c r="O20">
        <v>0</v>
      </c>
      <c r="Q20" t="s">
        <v>94</v>
      </c>
      <c r="R20" t="s">
        <v>31</v>
      </c>
      <c r="S20" t="s">
        <v>772</v>
      </c>
      <c r="T20">
        <v>0</v>
      </c>
      <c r="V20">
        <v>0</v>
      </c>
      <c r="W20">
        <v>1</v>
      </c>
      <c r="Z20" t="s">
        <v>31</v>
      </c>
      <c r="AA20">
        <v>79</v>
      </c>
      <c r="AB20" t="s">
        <v>841</v>
      </c>
    </row>
    <row r="21" spans="1:28" x14ac:dyDescent="0.2">
      <c r="A21" t="s">
        <v>915</v>
      </c>
      <c r="B21">
        <v>17</v>
      </c>
      <c r="C21" t="s">
        <v>977</v>
      </c>
      <c r="D21" t="s">
        <v>956</v>
      </c>
      <c r="E21" t="s">
        <v>957</v>
      </c>
      <c r="F21" t="s">
        <v>24</v>
      </c>
      <c r="G21" t="s">
        <v>141</v>
      </c>
      <c r="H21">
        <v>1978</v>
      </c>
      <c r="I21" t="s">
        <v>92</v>
      </c>
      <c r="J21">
        <v>7</v>
      </c>
      <c r="K21" t="s">
        <v>66</v>
      </c>
      <c r="L21">
        <v>0</v>
      </c>
      <c r="M21">
        <v>0</v>
      </c>
      <c r="N21">
        <v>0</v>
      </c>
      <c r="O21">
        <v>0</v>
      </c>
      <c r="P21">
        <v>50</v>
      </c>
      <c r="Q21" t="s">
        <v>156</v>
      </c>
      <c r="R21" t="s">
        <v>31</v>
      </c>
      <c r="S21" t="s">
        <v>758</v>
      </c>
      <c r="T21">
        <v>1</v>
      </c>
      <c r="V21">
        <v>0</v>
      </c>
      <c r="W21">
        <v>1</v>
      </c>
      <c r="Z21" t="s">
        <v>31</v>
      </c>
      <c r="AA21">
        <v>57</v>
      </c>
      <c r="AB21" t="s">
        <v>819</v>
      </c>
    </row>
    <row r="22" spans="1:28" x14ac:dyDescent="0.2">
      <c r="A22" t="s">
        <v>916</v>
      </c>
      <c r="B22">
        <v>24</v>
      </c>
      <c r="C22" t="s">
        <v>977</v>
      </c>
      <c r="D22" t="s">
        <v>955</v>
      </c>
      <c r="E22" t="s">
        <v>964</v>
      </c>
      <c r="F22" t="s">
        <v>24</v>
      </c>
      <c r="G22" t="s">
        <v>131</v>
      </c>
      <c r="H22">
        <v>1988</v>
      </c>
      <c r="I22" t="s">
        <v>89</v>
      </c>
      <c r="J22">
        <v>19</v>
      </c>
      <c r="K22" t="s">
        <v>89</v>
      </c>
      <c r="L22">
        <v>0</v>
      </c>
      <c r="M22">
        <v>0</v>
      </c>
      <c r="N22">
        <v>1</v>
      </c>
      <c r="O22">
        <v>0</v>
      </c>
      <c r="Q22" t="s">
        <v>94</v>
      </c>
      <c r="R22" t="s">
        <v>31</v>
      </c>
      <c r="S22" t="s">
        <v>773</v>
      </c>
      <c r="T22">
        <v>0</v>
      </c>
      <c r="V22">
        <v>0</v>
      </c>
      <c r="W22">
        <v>1</v>
      </c>
      <c r="Z22" t="s">
        <v>31</v>
      </c>
      <c r="AA22">
        <v>68</v>
      </c>
      <c r="AB22" t="s">
        <v>867</v>
      </c>
    </row>
    <row r="23" spans="1:28" x14ac:dyDescent="0.2">
      <c r="A23" t="s">
        <v>917</v>
      </c>
      <c r="B23">
        <v>17</v>
      </c>
      <c r="C23" t="s">
        <v>977</v>
      </c>
      <c r="D23" t="s">
        <v>955</v>
      </c>
      <c r="E23" t="s">
        <v>809</v>
      </c>
      <c r="F23" t="s">
        <v>131</v>
      </c>
      <c r="H23">
        <v>1998</v>
      </c>
      <c r="I23" t="s">
        <v>93</v>
      </c>
      <c r="J23">
        <v>10</v>
      </c>
      <c r="K23" t="s">
        <v>93</v>
      </c>
      <c r="L23">
        <v>0</v>
      </c>
      <c r="M23">
        <v>0</v>
      </c>
      <c r="N23">
        <v>0</v>
      </c>
      <c r="O23">
        <v>0</v>
      </c>
      <c r="P23">
        <v>40</v>
      </c>
      <c r="Q23" t="s">
        <v>377</v>
      </c>
      <c r="R23" t="s">
        <v>31</v>
      </c>
      <c r="S23" t="s">
        <v>858</v>
      </c>
      <c r="T23">
        <v>0</v>
      </c>
      <c r="V23">
        <v>0</v>
      </c>
      <c r="W23">
        <v>1</v>
      </c>
      <c r="Z23" t="s">
        <v>31</v>
      </c>
      <c r="AA23">
        <v>76</v>
      </c>
      <c r="AB23" t="s">
        <v>858</v>
      </c>
    </row>
    <row r="24" spans="1:28" x14ac:dyDescent="0.2">
      <c r="A24" t="s">
        <v>918</v>
      </c>
      <c r="B24">
        <v>17</v>
      </c>
      <c r="C24" t="s">
        <v>977</v>
      </c>
      <c r="D24" t="s">
        <v>955</v>
      </c>
      <c r="E24" t="s">
        <v>965</v>
      </c>
      <c r="F24" t="s">
        <v>24</v>
      </c>
      <c r="H24">
        <v>1998</v>
      </c>
      <c r="I24" t="s">
        <v>47</v>
      </c>
      <c r="J24">
        <v>8</v>
      </c>
      <c r="K24" t="s">
        <v>89</v>
      </c>
      <c r="L24">
        <v>0</v>
      </c>
      <c r="M24">
        <v>0</v>
      </c>
      <c r="N24">
        <v>1</v>
      </c>
      <c r="O24">
        <v>0</v>
      </c>
      <c r="Q24" t="s">
        <v>94</v>
      </c>
      <c r="R24" t="s">
        <v>31</v>
      </c>
      <c r="S24" t="s">
        <v>774</v>
      </c>
      <c r="T24">
        <v>1</v>
      </c>
      <c r="V24">
        <v>0</v>
      </c>
      <c r="W24">
        <v>0</v>
      </c>
      <c r="Z24" t="s">
        <v>31</v>
      </c>
      <c r="AB24" t="s">
        <v>840</v>
      </c>
    </row>
    <row r="25" spans="1:28" x14ac:dyDescent="0.2">
      <c r="A25" t="s">
        <v>919</v>
      </c>
      <c r="B25">
        <v>19</v>
      </c>
      <c r="C25" t="s">
        <v>54</v>
      </c>
      <c r="D25" t="s">
        <v>955</v>
      </c>
      <c r="E25" t="s">
        <v>957</v>
      </c>
      <c r="F25" t="s">
        <v>24</v>
      </c>
      <c r="G25" t="s">
        <v>141</v>
      </c>
      <c r="H25">
        <v>1985</v>
      </c>
      <c r="I25" t="s">
        <v>133</v>
      </c>
      <c r="J25">
        <v>10</v>
      </c>
      <c r="K25" t="s">
        <v>133</v>
      </c>
      <c r="L25">
        <v>1</v>
      </c>
      <c r="M25">
        <v>0</v>
      </c>
      <c r="N25">
        <v>0</v>
      </c>
      <c r="O25">
        <v>0</v>
      </c>
      <c r="Q25" t="s">
        <v>178</v>
      </c>
      <c r="R25" t="s">
        <v>31</v>
      </c>
      <c r="S25" t="s">
        <v>775</v>
      </c>
      <c r="T25">
        <v>1</v>
      </c>
      <c r="V25">
        <v>0</v>
      </c>
      <c r="W25">
        <v>1</v>
      </c>
      <c r="Z25" t="s">
        <v>31</v>
      </c>
      <c r="AA25" t="s">
        <v>821</v>
      </c>
      <c r="AB25" t="s">
        <v>838</v>
      </c>
    </row>
    <row r="26" spans="1:28" x14ac:dyDescent="0.2">
      <c r="A26" t="s">
        <v>920</v>
      </c>
      <c r="B26">
        <v>30</v>
      </c>
      <c r="C26" t="s">
        <v>976</v>
      </c>
      <c r="D26" t="s">
        <v>955</v>
      </c>
      <c r="E26" t="s">
        <v>966</v>
      </c>
      <c r="F26" t="s">
        <v>24</v>
      </c>
      <c r="H26">
        <v>1991</v>
      </c>
      <c r="I26" t="s">
        <v>39</v>
      </c>
      <c r="J26">
        <v>2</v>
      </c>
      <c r="K26" t="s">
        <v>39</v>
      </c>
      <c r="L26">
        <v>0</v>
      </c>
      <c r="M26">
        <v>0</v>
      </c>
      <c r="N26">
        <v>0</v>
      </c>
      <c r="O26">
        <v>0</v>
      </c>
      <c r="P26">
        <v>8</v>
      </c>
      <c r="Q26" t="s">
        <v>409</v>
      </c>
      <c r="R26" t="s">
        <v>31</v>
      </c>
      <c r="S26" t="s">
        <v>759</v>
      </c>
      <c r="T26">
        <v>1</v>
      </c>
      <c r="V26">
        <v>0</v>
      </c>
      <c r="W26">
        <v>0</v>
      </c>
      <c r="Z26" t="s">
        <v>31</v>
      </c>
      <c r="AB26" t="s">
        <v>850</v>
      </c>
    </row>
    <row r="27" spans="1:28" x14ac:dyDescent="0.2">
      <c r="A27" t="s">
        <v>921</v>
      </c>
      <c r="B27">
        <v>16</v>
      </c>
      <c r="C27" t="s">
        <v>977</v>
      </c>
      <c r="D27" t="s">
        <v>955</v>
      </c>
      <c r="E27" t="s">
        <v>967</v>
      </c>
      <c r="F27" t="s">
        <v>24</v>
      </c>
      <c r="H27">
        <v>2007</v>
      </c>
      <c r="I27" t="s">
        <v>28</v>
      </c>
      <c r="J27">
        <v>8</v>
      </c>
      <c r="K27" t="s">
        <v>28</v>
      </c>
      <c r="L27">
        <v>0</v>
      </c>
      <c r="M27">
        <v>0</v>
      </c>
      <c r="N27">
        <v>0</v>
      </c>
      <c r="O27">
        <v>0</v>
      </c>
      <c r="P27">
        <v>38</v>
      </c>
      <c r="Q27" t="s">
        <v>420</v>
      </c>
      <c r="R27" t="s">
        <v>31</v>
      </c>
      <c r="S27" t="s">
        <v>776</v>
      </c>
      <c r="T27">
        <v>0</v>
      </c>
      <c r="V27">
        <v>0</v>
      </c>
      <c r="W27">
        <v>1</v>
      </c>
      <c r="Z27" t="s">
        <v>31</v>
      </c>
      <c r="AA27">
        <v>69</v>
      </c>
      <c r="AB27" t="s">
        <v>822</v>
      </c>
    </row>
    <row r="28" spans="1:28" x14ac:dyDescent="0.2">
      <c r="A28" t="s">
        <v>922</v>
      </c>
      <c r="B28">
        <v>32</v>
      </c>
      <c r="C28" t="s">
        <v>977</v>
      </c>
      <c r="D28" t="s">
        <v>955</v>
      </c>
      <c r="E28" t="s">
        <v>968</v>
      </c>
      <c r="F28" t="s">
        <v>24</v>
      </c>
      <c r="G28" t="s">
        <v>141</v>
      </c>
      <c r="H28">
        <v>1995</v>
      </c>
      <c r="I28" t="s">
        <v>45</v>
      </c>
      <c r="J28">
        <v>9</v>
      </c>
      <c r="K28" t="s">
        <v>45</v>
      </c>
      <c r="L28">
        <v>0</v>
      </c>
      <c r="M28">
        <v>0</v>
      </c>
      <c r="N28">
        <v>0</v>
      </c>
      <c r="O28">
        <v>1</v>
      </c>
      <c r="Q28" t="s">
        <v>427</v>
      </c>
      <c r="R28" t="s">
        <v>31</v>
      </c>
      <c r="S28" t="s">
        <v>777</v>
      </c>
      <c r="T28">
        <v>0</v>
      </c>
      <c r="V28">
        <v>0</v>
      </c>
      <c r="W28">
        <v>1</v>
      </c>
      <c r="Z28" t="s">
        <v>31</v>
      </c>
      <c r="AA28">
        <v>61</v>
      </c>
      <c r="AB28" t="s">
        <v>823</v>
      </c>
    </row>
    <row r="29" spans="1:28" x14ac:dyDescent="0.2">
      <c r="A29" t="s">
        <v>923</v>
      </c>
      <c r="B29">
        <v>34</v>
      </c>
      <c r="C29" t="s">
        <v>977</v>
      </c>
      <c r="D29" t="s">
        <v>955</v>
      </c>
      <c r="E29" t="s">
        <v>957</v>
      </c>
      <c r="F29" t="s">
        <v>24</v>
      </c>
      <c r="G29" t="s">
        <v>141</v>
      </c>
      <c r="H29">
        <v>1989</v>
      </c>
      <c r="I29" t="s">
        <v>65</v>
      </c>
      <c r="J29">
        <v>10</v>
      </c>
      <c r="K29" t="s">
        <v>65</v>
      </c>
      <c r="L29">
        <v>1</v>
      </c>
      <c r="M29">
        <v>0</v>
      </c>
      <c r="N29">
        <v>0</v>
      </c>
      <c r="O29">
        <v>0</v>
      </c>
      <c r="Q29" t="s">
        <v>178</v>
      </c>
      <c r="R29" t="s">
        <v>31</v>
      </c>
      <c r="S29" t="s">
        <v>778</v>
      </c>
      <c r="T29">
        <v>1</v>
      </c>
      <c r="V29">
        <v>0</v>
      </c>
      <c r="W29">
        <v>1</v>
      </c>
      <c r="Y29">
        <v>1</v>
      </c>
      <c r="Z29" t="s">
        <v>31</v>
      </c>
      <c r="AA29">
        <v>80</v>
      </c>
      <c r="AB29" t="s">
        <v>879</v>
      </c>
    </row>
    <row r="30" spans="1:28" x14ac:dyDescent="0.2">
      <c r="A30" t="s">
        <v>924</v>
      </c>
      <c r="B30">
        <v>37</v>
      </c>
      <c r="C30" t="s">
        <v>976</v>
      </c>
      <c r="D30" t="s">
        <v>955</v>
      </c>
      <c r="E30" t="s">
        <v>969</v>
      </c>
      <c r="F30" t="s">
        <v>24</v>
      </c>
      <c r="H30">
        <v>1990</v>
      </c>
      <c r="I30" t="s">
        <v>39</v>
      </c>
      <c r="J30">
        <v>3</v>
      </c>
      <c r="K30" t="s">
        <v>39</v>
      </c>
      <c r="L30">
        <v>0</v>
      </c>
      <c r="M30">
        <v>0</v>
      </c>
      <c r="N30">
        <v>0</v>
      </c>
      <c r="O30">
        <v>0</v>
      </c>
      <c r="P30">
        <v>20</v>
      </c>
      <c r="Q30" t="s">
        <v>329</v>
      </c>
      <c r="R30" t="s">
        <v>31</v>
      </c>
      <c r="S30" t="s">
        <v>779</v>
      </c>
      <c r="T30">
        <v>0</v>
      </c>
      <c r="V30">
        <v>0</v>
      </c>
      <c r="W30">
        <v>1</v>
      </c>
      <c r="Z30" t="s">
        <v>31</v>
      </c>
      <c r="AA30">
        <v>60</v>
      </c>
      <c r="AB30" t="s">
        <v>842</v>
      </c>
    </row>
    <row r="31" spans="1:28" x14ac:dyDescent="0.2">
      <c r="A31" t="s">
        <v>925</v>
      </c>
      <c r="B31">
        <v>28</v>
      </c>
      <c r="C31" t="s">
        <v>976</v>
      </c>
      <c r="D31" t="s">
        <v>955</v>
      </c>
      <c r="E31" t="s">
        <v>970</v>
      </c>
      <c r="F31" t="s">
        <v>131</v>
      </c>
      <c r="H31">
        <v>2004</v>
      </c>
      <c r="I31" t="s">
        <v>89</v>
      </c>
      <c r="J31">
        <v>3</v>
      </c>
      <c r="K31" t="s">
        <v>89</v>
      </c>
      <c r="L31">
        <v>0</v>
      </c>
      <c r="M31">
        <v>0</v>
      </c>
      <c r="N31">
        <v>0</v>
      </c>
      <c r="O31">
        <v>0</v>
      </c>
      <c r="P31">
        <v>8</v>
      </c>
      <c r="Q31" t="s">
        <v>409</v>
      </c>
      <c r="R31" t="s">
        <v>31</v>
      </c>
      <c r="S31" t="s">
        <v>780</v>
      </c>
      <c r="T31">
        <v>1</v>
      </c>
      <c r="V31">
        <v>0</v>
      </c>
      <c r="W31">
        <v>1</v>
      </c>
      <c r="Z31" t="s">
        <v>31</v>
      </c>
      <c r="AA31">
        <v>75</v>
      </c>
      <c r="AB31" t="s">
        <v>868</v>
      </c>
    </row>
    <row r="32" spans="1:28" x14ac:dyDescent="0.2">
      <c r="A32" t="s">
        <v>926</v>
      </c>
      <c r="B32">
        <v>41</v>
      </c>
      <c r="C32" t="s">
        <v>976</v>
      </c>
      <c r="D32" t="s">
        <v>955</v>
      </c>
      <c r="E32" t="s">
        <v>967</v>
      </c>
      <c r="F32" t="s">
        <v>24</v>
      </c>
      <c r="G32" t="s">
        <v>141</v>
      </c>
      <c r="H32">
        <v>1992</v>
      </c>
      <c r="I32" t="s">
        <v>28</v>
      </c>
      <c r="J32">
        <v>23</v>
      </c>
      <c r="K32" t="s">
        <v>28</v>
      </c>
      <c r="L32">
        <v>0</v>
      </c>
      <c r="M32">
        <v>1</v>
      </c>
      <c r="N32">
        <v>0</v>
      </c>
      <c r="O32">
        <v>0</v>
      </c>
      <c r="Q32" t="s">
        <v>29</v>
      </c>
      <c r="R32" t="s">
        <v>31</v>
      </c>
      <c r="S32" t="s">
        <v>781</v>
      </c>
      <c r="T32">
        <v>0</v>
      </c>
      <c r="V32">
        <v>0</v>
      </c>
      <c r="W32">
        <v>0</v>
      </c>
      <c r="Z32" t="s">
        <v>31</v>
      </c>
      <c r="AB32" t="s">
        <v>854</v>
      </c>
    </row>
    <row r="33" spans="1:28" x14ac:dyDescent="0.2">
      <c r="A33" t="s">
        <v>927</v>
      </c>
      <c r="B33">
        <v>24</v>
      </c>
      <c r="C33" t="s">
        <v>976</v>
      </c>
      <c r="D33" t="s">
        <v>955</v>
      </c>
      <c r="E33" t="s">
        <v>969</v>
      </c>
      <c r="F33" t="s">
        <v>24</v>
      </c>
      <c r="G33" t="s">
        <v>141</v>
      </c>
      <c r="H33">
        <v>1988</v>
      </c>
      <c r="I33" t="s">
        <v>67</v>
      </c>
      <c r="J33">
        <v>15</v>
      </c>
      <c r="K33" t="s">
        <v>45</v>
      </c>
      <c r="L33">
        <v>0</v>
      </c>
      <c r="M33">
        <v>0</v>
      </c>
      <c r="N33">
        <v>1</v>
      </c>
      <c r="O33">
        <v>0</v>
      </c>
      <c r="Q33" t="s">
        <v>94</v>
      </c>
      <c r="R33" t="s">
        <v>31</v>
      </c>
      <c r="S33" t="s">
        <v>782</v>
      </c>
      <c r="T33">
        <v>0</v>
      </c>
      <c r="V33">
        <v>0</v>
      </c>
      <c r="W33">
        <v>1</v>
      </c>
      <c r="Z33" t="s">
        <v>31</v>
      </c>
      <c r="AA33">
        <v>70</v>
      </c>
      <c r="AB33" t="s">
        <v>808</v>
      </c>
    </row>
    <row r="34" spans="1:28" x14ac:dyDescent="0.2">
      <c r="A34" t="s">
        <v>928</v>
      </c>
      <c r="B34">
        <v>19</v>
      </c>
      <c r="C34" t="s">
        <v>977</v>
      </c>
      <c r="D34" t="s">
        <v>955</v>
      </c>
      <c r="E34" t="s">
        <v>155</v>
      </c>
      <c r="F34" t="s">
        <v>24</v>
      </c>
      <c r="G34" t="s">
        <v>141</v>
      </c>
      <c r="H34">
        <v>1984</v>
      </c>
      <c r="I34" t="s">
        <v>57</v>
      </c>
      <c r="J34">
        <v>30</v>
      </c>
      <c r="K34" t="s">
        <v>57</v>
      </c>
      <c r="L34">
        <v>1</v>
      </c>
      <c r="M34">
        <v>0</v>
      </c>
      <c r="N34">
        <v>0</v>
      </c>
      <c r="O34">
        <v>0</v>
      </c>
      <c r="Q34" t="s">
        <v>178</v>
      </c>
      <c r="R34" t="s">
        <v>31</v>
      </c>
      <c r="S34" t="s">
        <v>783</v>
      </c>
      <c r="T34">
        <v>0</v>
      </c>
      <c r="V34">
        <v>0</v>
      </c>
      <c r="W34">
        <v>1</v>
      </c>
      <c r="Z34" t="s">
        <v>31</v>
      </c>
      <c r="AA34">
        <v>69</v>
      </c>
      <c r="AB34" t="s">
        <v>870</v>
      </c>
    </row>
    <row r="35" spans="1:28" x14ac:dyDescent="0.2">
      <c r="A35" t="s">
        <v>929</v>
      </c>
      <c r="B35">
        <v>14</v>
      </c>
      <c r="C35" t="s">
        <v>54</v>
      </c>
      <c r="D35" t="s">
        <v>955</v>
      </c>
      <c r="E35" t="s">
        <v>971</v>
      </c>
      <c r="F35" t="s">
        <v>24</v>
      </c>
      <c r="H35">
        <v>2000</v>
      </c>
      <c r="I35" t="s">
        <v>57</v>
      </c>
      <c r="J35">
        <v>14</v>
      </c>
      <c r="K35" t="s">
        <v>57</v>
      </c>
      <c r="L35">
        <v>0</v>
      </c>
      <c r="M35">
        <v>1</v>
      </c>
      <c r="N35">
        <v>0</v>
      </c>
      <c r="O35">
        <v>0</v>
      </c>
      <c r="Q35" t="s">
        <v>29</v>
      </c>
      <c r="R35" t="s">
        <v>31</v>
      </c>
      <c r="S35" t="s">
        <v>784</v>
      </c>
      <c r="T35">
        <v>0</v>
      </c>
      <c r="V35">
        <v>0</v>
      </c>
      <c r="W35">
        <v>1</v>
      </c>
      <c r="Z35" t="s">
        <v>31</v>
      </c>
      <c r="AA35">
        <v>69</v>
      </c>
      <c r="AB35" t="s">
        <v>808</v>
      </c>
    </row>
    <row r="36" spans="1:28" x14ac:dyDescent="0.2">
      <c r="A36" t="s">
        <v>930</v>
      </c>
      <c r="B36">
        <v>30</v>
      </c>
      <c r="C36" t="s">
        <v>976</v>
      </c>
      <c r="D36" t="s">
        <v>955</v>
      </c>
      <c r="E36" t="s">
        <v>970</v>
      </c>
      <c r="F36" t="s">
        <v>24</v>
      </c>
      <c r="H36">
        <v>1985</v>
      </c>
      <c r="I36" t="s">
        <v>173</v>
      </c>
      <c r="J36">
        <v>6</v>
      </c>
      <c r="K36" t="s">
        <v>106</v>
      </c>
      <c r="L36">
        <v>0</v>
      </c>
      <c r="M36">
        <v>0</v>
      </c>
      <c r="N36">
        <v>0</v>
      </c>
      <c r="O36">
        <v>1</v>
      </c>
      <c r="Q36" t="s">
        <v>261</v>
      </c>
      <c r="R36" t="s">
        <v>31</v>
      </c>
      <c r="S36" t="s">
        <v>785</v>
      </c>
      <c r="T36">
        <v>1</v>
      </c>
      <c r="V36">
        <v>0</v>
      </c>
      <c r="W36">
        <v>0</v>
      </c>
      <c r="Z36" t="s">
        <v>31</v>
      </c>
      <c r="AB36" t="s">
        <v>820</v>
      </c>
    </row>
    <row r="37" spans="1:28" x14ac:dyDescent="0.2">
      <c r="A37" t="s">
        <v>931</v>
      </c>
      <c r="B37">
        <v>14</v>
      </c>
      <c r="C37" t="s">
        <v>977</v>
      </c>
      <c r="D37" t="s">
        <v>955</v>
      </c>
      <c r="E37" t="s">
        <v>957</v>
      </c>
      <c r="F37" t="s">
        <v>24</v>
      </c>
      <c r="G37" t="s">
        <v>141</v>
      </c>
      <c r="H37">
        <v>1988</v>
      </c>
      <c r="I37" t="s">
        <v>101</v>
      </c>
      <c r="J37">
        <v>13</v>
      </c>
      <c r="K37" t="s">
        <v>101</v>
      </c>
      <c r="L37">
        <v>0</v>
      </c>
      <c r="M37">
        <v>1</v>
      </c>
      <c r="N37">
        <v>0</v>
      </c>
      <c r="O37">
        <v>0</v>
      </c>
      <c r="Q37" t="s">
        <v>29</v>
      </c>
      <c r="R37" t="s">
        <v>31</v>
      </c>
      <c r="S37" t="s">
        <v>786</v>
      </c>
      <c r="T37">
        <v>1</v>
      </c>
      <c r="V37">
        <v>0</v>
      </c>
      <c r="W37">
        <v>1</v>
      </c>
      <c r="Z37" t="s">
        <v>31</v>
      </c>
      <c r="AA37">
        <v>70</v>
      </c>
      <c r="AB37" t="s">
        <v>836</v>
      </c>
    </row>
    <row r="38" spans="1:28" x14ac:dyDescent="0.2">
      <c r="A38" t="s">
        <v>932</v>
      </c>
      <c r="B38">
        <v>17</v>
      </c>
      <c r="C38" t="s">
        <v>976</v>
      </c>
      <c r="D38" t="s">
        <v>955</v>
      </c>
      <c r="E38" t="s">
        <v>959</v>
      </c>
      <c r="F38" t="s">
        <v>24</v>
      </c>
      <c r="H38">
        <v>1973</v>
      </c>
      <c r="I38" t="s">
        <v>64</v>
      </c>
      <c r="J38">
        <v>24</v>
      </c>
      <c r="K38" t="s">
        <v>64</v>
      </c>
      <c r="L38">
        <v>0</v>
      </c>
      <c r="M38">
        <v>0</v>
      </c>
      <c r="N38">
        <v>1</v>
      </c>
      <c r="O38">
        <v>0</v>
      </c>
      <c r="Q38" t="s">
        <v>94</v>
      </c>
      <c r="R38" t="s">
        <v>31</v>
      </c>
      <c r="S38" t="s">
        <v>787</v>
      </c>
      <c r="T38">
        <v>0</v>
      </c>
      <c r="U38" t="s">
        <v>31</v>
      </c>
      <c r="V38">
        <v>0</v>
      </c>
      <c r="W38">
        <v>0</v>
      </c>
      <c r="Z38" t="s">
        <v>31</v>
      </c>
      <c r="AB38" t="s">
        <v>853</v>
      </c>
    </row>
    <row r="39" spans="1:28" x14ac:dyDescent="0.2">
      <c r="A39" t="s">
        <v>933</v>
      </c>
      <c r="B39">
        <v>21</v>
      </c>
      <c r="C39" t="s">
        <v>976</v>
      </c>
      <c r="D39" t="s">
        <v>955</v>
      </c>
      <c r="E39" t="s">
        <v>809</v>
      </c>
      <c r="F39" t="s">
        <v>24</v>
      </c>
      <c r="G39" t="s">
        <v>141</v>
      </c>
      <c r="H39">
        <v>1998</v>
      </c>
      <c r="I39" t="s">
        <v>57</v>
      </c>
      <c r="J39">
        <v>16</v>
      </c>
      <c r="K39" t="s">
        <v>57</v>
      </c>
      <c r="L39">
        <v>0</v>
      </c>
      <c r="M39">
        <v>1</v>
      </c>
      <c r="N39">
        <v>0</v>
      </c>
      <c r="O39">
        <v>0</v>
      </c>
      <c r="Q39" t="s">
        <v>29</v>
      </c>
      <c r="R39" t="s">
        <v>31</v>
      </c>
      <c r="S39" t="s">
        <v>859</v>
      </c>
      <c r="T39">
        <v>0</v>
      </c>
      <c r="U39" t="s">
        <v>31</v>
      </c>
      <c r="V39">
        <v>0</v>
      </c>
      <c r="W39">
        <v>0</v>
      </c>
      <c r="Z39" t="s">
        <v>31</v>
      </c>
      <c r="AB39" t="s">
        <v>860</v>
      </c>
    </row>
    <row r="40" spans="1:28" x14ac:dyDescent="0.2">
      <c r="A40" t="s">
        <v>934</v>
      </c>
      <c r="B40">
        <v>36</v>
      </c>
      <c r="C40" t="s">
        <v>976</v>
      </c>
      <c r="D40" t="s">
        <v>955</v>
      </c>
      <c r="E40" t="s">
        <v>972</v>
      </c>
      <c r="F40" t="s">
        <v>24</v>
      </c>
      <c r="H40">
        <v>1990</v>
      </c>
      <c r="I40" t="s">
        <v>47</v>
      </c>
      <c r="J40">
        <v>16</v>
      </c>
      <c r="K40" t="s">
        <v>93</v>
      </c>
      <c r="L40">
        <v>0</v>
      </c>
      <c r="M40">
        <v>0</v>
      </c>
      <c r="N40">
        <v>1</v>
      </c>
      <c r="O40">
        <v>0</v>
      </c>
      <c r="Q40" t="s">
        <v>94</v>
      </c>
      <c r="R40" t="s">
        <v>31</v>
      </c>
      <c r="S40" t="s">
        <v>788</v>
      </c>
      <c r="T40">
        <v>1</v>
      </c>
      <c r="V40">
        <v>0</v>
      </c>
      <c r="W40">
        <v>0</v>
      </c>
      <c r="Z40" t="s">
        <v>31</v>
      </c>
      <c r="AB40" t="s">
        <v>824</v>
      </c>
    </row>
    <row r="41" spans="1:28" x14ac:dyDescent="0.2">
      <c r="A41" t="s">
        <v>935</v>
      </c>
      <c r="B41">
        <v>41</v>
      </c>
      <c r="C41" t="s">
        <v>976</v>
      </c>
      <c r="D41" t="s">
        <v>955</v>
      </c>
      <c r="E41" t="s">
        <v>960</v>
      </c>
      <c r="F41" t="s">
        <v>24</v>
      </c>
      <c r="G41" t="s">
        <v>141</v>
      </c>
      <c r="H41">
        <v>1985</v>
      </c>
      <c r="I41" t="s">
        <v>39</v>
      </c>
      <c r="J41">
        <v>8</v>
      </c>
      <c r="K41" t="s">
        <v>39</v>
      </c>
      <c r="L41">
        <v>0</v>
      </c>
      <c r="M41">
        <v>0</v>
      </c>
      <c r="N41">
        <v>1</v>
      </c>
      <c r="O41">
        <v>0</v>
      </c>
      <c r="Q41" t="s">
        <v>94</v>
      </c>
      <c r="R41" t="s">
        <v>31</v>
      </c>
      <c r="S41" t="s">
        <v>789</v>
      </c>
      <c r="T41">
        <v>0</v>
      </c>
      <c r="U41" t="s">
        <v>31</v>
      </c>
      <c r="V41">
        <v>0</v>
      </c>
      <c r="W41">
        <v>0</v>
      </c>
      <c r="Z41" t="s">
        <v>31</v>
      </c>
      <c r="AB41" t="s">
        <v>855</v>
      </c>
    </row>
    <row r="42" spans="1:28" x14ac:dyDescent="0.2">
      <c r="A42" t="s">
        <v>936</v>
      </c>
      <c r="B42">
        <v>19</v>
      </c>
      <c r="C42" t="s">
        <v>54</v>
      </c>
      <c r="D42" t="s">
        <v>955</v>
      </c>
      <c r="E42" t="s">
        <v>957</v>
      </c>
      <c r="F42" t="s">
        <v>24</v>
      </c>
      <c r="H42">
        <v>1993</v>
      </c>
      <c r="I42" t="s">
        <v>82</v>
      </c>
      <c r="J42">
        <v>19</v>
      </c>
      <c r="K42" t="s">
        <v>82</v>
      </c>
      <c r="L42">
        <v>0</v>
      </c>
      <c r="M42">
        <v>0</v>
      </c>
      <c r="N42">
        <v>1</v>
      </c>
      <c r="O42">
        <v>0</v>
      </c>
      <c r="Q42" t="s">
        <v>94</v>
      </c>
      <c r="R42" t="s">
        <v>31</v>
      </c>
      <c r="S42" t="s">
        <v>790</v>
      </c>
      <c r="T42">
        <v>0</v>
      </c>
      <c r="V42">
        <v>1</v>
      </c>
      <c r="W42">
        <v>1</v>
      </c>
      <c r="Z42" t="s">
        <v>31</v>
      </c>
      <c r="AA42">
        <v>79</v>
      </c>
      <c r="AB42" t="s">
        <v>827</v>
      </c>
    </row>
    <row r="43" spans="1:28" x14ac:dyDescent="0.2">
      <c r="A43" t="s">
        <v>937</v>
      </c>
      <c r="B43">
        <v>17</v>
      </c>
      <c r="C43" t="s">
        <v>977</v>
      </c>
      <c r="D43" t="s">
        <v>955</v>
      </c>
      <c r="E43" t="s">
        <v>973</v>
      </c>
      <c r="F43" t="s">
        <v>162</v>
      </c>
      <c r="H43">
        <v>2006</v>
      </c>
      <c r="I43" t="s">
        <v>142</v>
      </c>
      <c r="J43">
        <v>4</v>
      </c>
      <c r="K43" t="s">
        <v>142</v>
      </c>
      <c r="L43">
        <v>0</v>
      </c>
      <c r="M43">
        <v>0</v>
      </c>
      <c r="N43">
        <v>0</v>
      </c>
      <c r="O43">
        <v>0</v>
      </c>
      <c r="P43">
        <v>5</v>
      </c>
      <c r="Q43" t="s">
        <v>164</v>
      </c>
      <c r="R43" t="s">
        <v>31</v>
      </c>
      <c r="S43" t="s">
        <v>791</v>
      </c>
      <c r="T43">
        <v>0</v>
      </c>
      <c r="V43">
        <v>0</v>
      </c>
      <c r="W43">
        <v>0</v>
      </c>
      <c r="Z43" t="s">
        <v>31</v>
      </c>
      <c r="AA43">
        <v>72</v>
      </c>
      <c r="AB43" t="s">
        <v>877</v>
      </c>
    </row>
    <row r="44" spans="1:28" x14ac:dyDescent="0.2">
      <c r="A44" t="s">
        <v>938</v>
      </c>
      <c r="B44">
        <v>17</v>
      </c>
      <c r="C44" t="s">
        <v>977</v>
      </c>
      <c r="D44" t="s">
        <v>955</v>
      </c>
      <c r="E44" t="s">
        <v>957</v>
      </c>
      <c r="F44" t="s">
        <v>131</v>
      </c>
      <c r="H44">
        <v>1994</v>
      </c>
      <c r="I44" t="s">
        <v>45</v>
      </c>
      <c r="J44">
        <v>10</v>
      </c>
      <c r="K44" t="s">
        <v>45</v>
      </c>
      <c r="L44">
        <v>0</v>
      </c>
      <c r="M44">
        <v>0</v>
      </c>
      <c r="N44">
        <v>0</v>
      </c>
      <c r="O44">
        <v>0</v>
      </c>
      <c r="P44">
        <v>75</v>
      </c>
      <c r="Q44" t="s">
        <v>592</v>
      </c>
      <c r="R44" t="s">
        <v>31</v>
      </c>
      <c r="S44" t="s">
        <v>792</v>
      </c>
      <c r="T44">
        <v>1</v>
      </c>
      <c r="V44">
        <v>1</v>
      </c>
      <c r="W44">
        <v>0</v>
      </c>
      <c r="Z44" t="s">
        <v>31</v>
      </c>
      <c r="AB44" t="s">
        <v>843</v>
      </c>
    </row>
    <row r="45" spans="1:28" x14ac:dyDescent="0.2">
      <c r="A45" t="s">
        <v>939</v>
      </c>
      <c r="B45">
        <v>26</v>
      </c>
      <c r="C45" t="s">
        <v>976</v>
      </c>
      <c r="D45" t="s">
        <v>955</v>
      </c>
      <c r="E45" t="s">
        <v>974</v>
      </c>
      <c r="F45" t="s">
        <v>162</v>
      </c>
      <c r="H45">
        <v>2009</v>
      </c>
      <c r="I45" t="s">
        <v>82</v>
      </c>
      <c r="J45">
        <v>3</v>
      </c>
      <c r="K45" t="s">
        <v>82</v>
      </c>
      <c r="L45">
        <v>0</v>
      </c>
      <c r="M45">
        <v>0</v>
      </c>
      <c r="N45">
        <v>0</v>
      </c>
      <c r="O45">
        <v>0</v>
      </c>
      <c r="P45">
        <v>35</v>
      </c>
      <c r="Q45" t="s">
        <v>174</v>
      </c>
      <c r="R45" t="s">
        <v>31</v>
      </c>
      <c r="S45" t="s">
        <v>793</v>
      </c>
      <c r="T45">
        <v>0</v>
      </c>
      <c r="V45">
        <v>0</v>
      </c>
      <c r="W45">
        <v>1</v>
      </c>
      <c r="Z45" t="s">
        <v>31</v>
      </c>
      <c r="AA45" t="s">
        <v>821</v>
      </c>
      <c r="AB45" t="s">
        <v>793</v>
      </c>
    </row>
    <row r="46" spans="1:28" x14ac:dyDescent="0.2">
      <c r="A46" t="s">
        <v>940</v>
      </c>
      <c r="B46">
        <v>15</v>
      </c>
      <c r="C46" t="s">
        <v>976</v>
      </c>
      <c r="D46" t="s">
        <v>955</v>
      </c>
      <c r="E46" t="s">
        <v>966</v>
      </c>
      <c r="F46" t="s">
        <v>24</v>
      </c>
      <c r="H46">
        <v>1985</v>
      </c>
      <c r="I46" t="s">
        <v>93</v>
      </c>
      <c r="J46">
        <v>23</v>
      </c>
      <c r="K46" t="s">
        <v>93</v>
      </c>
      <c r="L46">
        <v>0</v>
      </c>
      <c r="M46">
        <v>0</v>
      </c>
      <c r="N46">
        <v>0</v>
      </c>
      <c r="O46">
        <v>0</v>
      </c>
      <c r="P46">
        <v>50</v>
      </c>
      <c r="Q46" t="s">
        <v>156</v>
      </c>
      <c r="R46" t="s">
        <v>31</v>
      </c>
      <c r="S46" t="s">
        <v>794</v>
      </c>
      <c r="T46">
        <v>0</v>
      </c>
      <c r="V46">
        <v>0</v>
      </c>
      <c r="W46">
        <v>0</v>
      </c>
      <c r="Z46" t="s">
        <v>31</v>
      </c>
      <c r="AB46" t="s">
        <v>856</v>
      </c>
    </row>
    <row r="47" spans="1:28" x14ac:dyDescent="0.2">
      <c r="A47" t="s">
        <v>941</v>
      </c>
      <c r="B47">
        <v>26</v>
      </c>
      <c r="C47" t="s">
        <v>976</v>
      </c>
      <c r="D47" t="s">
        <v>956</v>
      </c>
      <c r="E47" t="s">
        <v>963</v>
      </c>
      <c r="F47" t="s">
        <v>24</v>
      </c>
      <c r="G47" t="s">
        <v>141</v>
      </c>
      <c r="H47">
        <v>1989</v>
      </c>
      <c r="I47" t="s">
        <v>107</v>
      </c>
      <c r="J47">
        <v>5</v>
      </c>
      <c r="K47" t="s">
        <v>187</v>
      </c>
      <c r="L47">
        <v>0</v>
      </c>
      <c r="M47">
        <v>0</v>
      </c>
      <c r="N47">
        <v>0</v>
      </c>
      <c r="O47">
        <v>0</v>
      </c>
      <c r="P47">
        <v>10</v>
      </c>
      <c r="Q47" t="s">
        <v>248</v>
      </c>
      <c r="R47" t="s">
        <v>31</v>
      </c>
      <c r="S47" t="s">
        <v>866</v>
      </c>
      <c r="T47">
        <v>0</v>
      </c>
      <c r="V47">
        <v>0</v>
      </c>
      <c r="W47">
        <v>1</v>
      </c>
      <c r="Z47" t="s">
        <v>31</v>
      </c>
      <c r="AB47" t="s">
        <v>866</v>
      </c>
    </row>
    <row r="48" spans="1:28" x14ac:dyDescent="0.2">
      <c r="A48" t="s">
        <v>942</v>
      </c>
      <c r="B48">
        <v>32</v>
      </c>
      <c r="C48" t="s">
        <v>976</v>
      </c>
      <c r="D48" t="s">
        <v>955</v>
      </c>
      <c r="E48" t="s">
        <v>966</v>
      </c>
      <c r="F48" t="s">
        <v>24</v>
      </c>
      <c r="H48">
        <v>1991</v>
      </c>
      <c r="I48" t="s">
        <v>39</v>
      </c>
      <c r="J48">
        <v>2</v>
      </c>
      <c r="K48" t="s">
        <v>39</v>
      </c>
      <c r="L48">
        <v>0</v>
      </c>
      <c r="M48">
        <v>0</v>
      </c>
      <c r="N48">
        <v>0</v>
      </c>
      <c r="O48">
        <v>0</v>
      </c>
      <c r="P48">
        <v>38</v>
      </c>
      <c r="Q48" t="s">
        <v>420</v>
      </c>
      <c r="R48" t="s">
        <v>31</v>
      </c>
      <c r="S48" t="s">
        <v>759</v>
      </c>
      <c r="T48">
        <v>1</v>
      </c>
      <c r="V48">
        <v>0</v>
      </c>
      <c r="W48">
        <v>0</v>
      </c>
      <c r="Z48" t="s">
        <v>31</v>
      </c>
      <c r="AB48" t="s">
        <v>850</v>
      </c>
    </row>
    <row r="49" spans="1:28" x14ac:dyDescent="0.2">
      <c r="A49" t="s">
        <v>943</v>
      </c>
      <c r="B49">
        <v>21</v>
      </c>
      <c r="C49" t="s">
        <v>976</v>
      </c>
      <c r="D49" t="s">
        <v>956</v>
      </c>
      <c r="E49" t="s">
        <v>963</v>
      </c>
      <c r="F49" t="s">
        <v>24</v>
      </c>
      <c r="G49" t="s">
        <v>141</v>
      </c>
      <c r="H49">
        <v>1989</v>
      </c>
      <c r="I49" t="s">
        <v>93</v>
      </c>
      <c r="J49">
        <v>19</v>
      </c>
      <c r="K49" t="s">
        <v>187</v>
      </c>
      <c r="L49">
        <v>0</v>
      </c>
      <c r="M49">
        <v>0</v>
      </c>
      <c r="N49">
        <v>0</v>
      </c>
      <c r="O49">
        <v>0</v>
      </c>
      <c r="P49">
        <v>40</v>
      </c>
      <c r="Q49" t="s">
        <v>295</v>
      </c>
      <c r="R49" t="s">
        <v>31</v>
      </c>
      <c r="S49" t="s">
        <v>865</v>
      </c>
      <c r="T49">
        <v>0</v>
      </c>
      <c r="U49" t="s">
        <v>31</v>
      </c>
      <c r="V49">
        <v>0</v>
      </c>
      <c r="W49">
        <v>0</v>
      </c>
      <c r="Z49" t="s">
        <v>31</v>
      </c>
      <c r="AB49" t="s">
        <v>863</v>
      </c>
    </row>
    <row r="50" spans="1:28" x14ac:dyDescent="0.2">
      <c r="A50" t="s">
        <v>944</v>
      </c>
      <c r="B50">
        <v>21</v>
      </c>
      <c r="C50" t="s">
        <v>976</v>
      </c>
      <c r="D50" t="s">
        <v>955</v>
      </c>
      <c r="E50" t="s">
        <v>965</v>
      </c>
      <c r="F50" t="s">
        <v>24</v>
      </c>
      <c r="G50" t="s">
        <v>141</v>
      </c>
      <c r="H50">
        <v>1997</v>
      </c>
      <c r="I50" t="s">
        <v>82</v>
      </c>
      <c r="J50">
        <v>15</v>
      </c>
      <c r="K50" t="s">
        <v>82</v>
      </c>
      <c r="L50">
        <v>1</v>
      </c>
      <c r="M50">
        <v>0</v>
      </c>
      <c r="N50">
        <v>0</v>
      </c>
      <c r="O50">
        <v>0</v>
      </c>
      <c r="Q50" t="s">
        <v>178</v>
      </c>
      <c r="R50" t="s">
        <v>31</v>
      </c>
      <c r="S50" t="s">
        <v>795</v>
      </c>
      <c r="T50">
        <v>0</v>
      </c>
      <c r="V50">
        <v>1</v>
      </c>
      <c r="W50">
        <v>0</v>
      </c>
      <c r="Y50">
        <v>1</v>
      </c>
      <c r="Z50" t="s">
        <v>31</v>
      </c>
      <c r="AB50" t="s">
        <v>884</v>
      </c>
    </row>
    <row r="51" spans="1:28" x14ac:dyDescent="0.2">
      <c r="A51" t="s">
        <v>945</v>
      </c>
      <c r="B51">
        <v>26</v>
      </c>
      <c r="C51" t="s">
        <v>977</v>
      </c>
      <c r="D51" t="s">
        <v>955</v>
      </c>
      <c r="E51" t="s">
        <v>960</v>
      </c>
      <c r="F51" t="s">
        <v>24</v>
      </c>
      <c r="G51" t="s">
        <v>141</v>
      </c>
      <c r="H51">
        <v>1980</v>
      </c>
      <c r="I51" t="s">
        <v>101</v>
      </c>
      <c r="J51">
        <v>21</v>
      </c>
      <c r="K51" t="s">
        <v>101</v>
      </c>
      <c r="L51">
        <v>0</v>
      </c>
      <c r="M51">
        <v>0</v>
      </c>
      <c r="N51">
        <v>1</v>
      </c>
      <c r="O51">
        <v>0</v>
      </c>
      <c r="Q51" t="s">
        <v>94</v>
      </c>
      <c r="R51" t="s">
        <v>31</v>
      </c>
      <c r="S51" t="s">
        <v>796</v>
      </c>
      <c r="T51">
        <v>1</v>
      </c>
      <c r="V51">
        <v>0</v>
      </c>
      <c r="W51">
        <v>0</v>
      </c>
      <c r="Z51" t="s">
        <v>31</v>
      </c>
      <c r="AA51">
        <v>58</v>
      </c>
      <c r="AB51" t="s">
        <v>828</v>
      </c>
    </row>
    <row r="52" spans="1:28" x14ac:dyDescent="0.2">
      <c r="A52" t="s">
        <v>946</v>
      </c>
      <c r="B52">
        <v>36</v>
      </c>
      <c r="C52" t="s">
        <v>54</v>
      </c>
      <c r="D52" t="s">
        <v>955</v>
      </c>
      <c r="E52" t="s">
        <v>962</v>
      </c>
      <c r="F52" t="s">
        <v>24</v>
      </c>
      <c r="H52">
        <v>1985</v>
      </c>
      <c r="I52" t="s">
        <v>38</v>
      </c>
      <c r="J52">
        <v>4</v>
      </c>
      <c r="K52" t="s">
        <v>38</v>
      </c>
      <c r="L52">
        <v>0</v>
      </c>
      <c r="M52">
        <v>0</v>
      </c>
      <c r="N52">
        <v>0</v>
      </c>
      <c r="O52">
        <v>0</v>
      </c>
      <c r="P52">
        <v>35</v>
      </c>
      <c r="Q52" t="s">
        <v>174</v>
      </c>
      <c r="R52" t="s">
        <v>31</v>
      </c>
      <c r="S52" t="s">
        <v>797</v>
      </c>
      <c r="T52">
        <v>1</v>
      </c>
      <c r="V52">
        <v>0</v>
      </c>
      <c r="W52">
        <v>1</v>
      </c>
      <c r="Z52" t="s">
        <v>31</v>
      </c>
      <c r="AA52">
        <v>70</v>
      </c>
      <c r="AB52" t="s">
        <v>829</v>
      </c>
    </row>
    <row r="53" spans="1:28" x14ac:dyDescent="0.2">
      <c r="A53" t="s">
        <v>947</v>
      </c>
      <c r="B53">
        <v>14</v>
      </c>
      <c r="C53" t="s">
        <v>977</v>
      </c>
      <c r="D53" t="s">
        <v>955</v>
      </c>
      <c r="E53" t="s">
        <v>957</v>
      </c>
      <c r="F53" t="s">
        <v>24</v>
      </c>
      <c r="G53" t="s">
        <v>141</v>
      </c>
      <c r="H53">
        <v>1994</v>
      </c>
      <c r="I53" t="s">
        <v>66</v>
      </c>
      <c r="J53">
        <v>8</v>
      </c>
      <c r="K53" t="s">
        <v>184</v>
      </c>
      <c r="L53">
        <v>0</v>
      </c>
      <c r="M53">
        <v>0</v>
      </c>
      <c r="N53">
        <v>0</v>
      </c>
      <c r="O53">
        <v>0</v>
      </c>
      <c r="P53">
        <v>20</v>
      </c>
      <c r="Q53" t="s">
        <v>126</v>
      </c>
      <c r="R53" t="s">
        <v>31</v>
      </c>
      <c r="S53" t="s">
        <v>798</v>
      </c>
      <c r="T53">
        <v>0</v>
      </c>
      <c r="V53">
        <v>1</v>
      </c>
      <c r="W53">
        <v>0</v>
      </c>
      <c r="Z53" t="s">
        <v>31</v>
      </c>
      <c r="AA53">
        <v>56</v>
      </c>
      <c r="AB53" t="s">
        <v>852</v>
      </c>
    </row>
    <row r="54" spans="1:28" x14ac:dyDescent="0.2">
      <c r="A54" t="s">
        <v>948</v>
      </c>
      <c r="B54">
        <v>33</v>
      </c>
      <c r="C54" t="s">
        <v>976</v>
      </c>
      <c r="D54" t="s">
        <v>955</v>
      </c>
      <c r="E54" t="s">
        <v>970</v>
      </c>
      <c r="F54" t="s">
        <v>24</v>
      </c>
      <c r="H54">
        <v>1997</v>
      </c>
      <c r="I54" t="s">
        <v>47</v>
      </c>
      <c r="J54">
        <v>9</v>
      </c>
      <c r="K54" t="s">
        <v>47</v>
      </c>
      <c r="L54">
        <v>0</v>
      </c>
      <c r="M54">
        <v>0</v>
      </c>
      <c r="N54">
        <v>0</v>
      </c>
      <c r="O54">
        <v>1</v>
      </c>
      <c r="Q54" t="s">
        <v>261</v>
      </c>
      <c r="R54" t="s">
        <v>31</v>
      </c>
      <c r="S54" t="s">
        <v>799</v>
      </c>
      <c r="T54">
        <v>0</v>
      </c>
      <c r="V54">
        <v>0</v>
      </c>
      <c r="W54">
        <v>1</v>
      </c>
      <c r="Z54" t="s">
        <v>31</v>
      </c>
      <c r="AA54">
        <v>68</v>
      </c>
      <c r="AB54" t="s">
        <v>808</v>
      </c>
    </row>
    <row r="55" spans="1:28" x14ac:dyDescent="0.2">
      <c r="A55" t="s">
        <v>949</v>
      </c>
      <c r="B55">
        <v>22</v>
      </c>
      <c r="C55" t="s">
        <v>977</v>
      </c>
      <c r="D55" t="s">
        <v>955</v>
      </c>
      <c r="E55" t="s">
        <v>962</v>
      </c>
      <c r="F55" t="s">
        <v>24</v>
      </c>
      <c r="G55" t="s">
        <v>141</v>
      </c>
      <c r="H55">
        <v>1984</v>
      </c>
      <c r="I55" t="s">
        <v>75</v>
      </c>
      <c r="J55">
        <v>16</v>
      </c>
      <c r="K55" t="s">
        <v>75</v>
      </c>
      <c r="L55">
        <v>1</v>
      </c>
      <c r="M55">
        <v>0</v>
      </c>
      <c r="N55">
        <v>0</v>
      </c>
      <c r="O55">
        <v>0</v>
      </c>
      <c r="Q55" t="s">
        <v>178</v>
      </c>
      <c r="R55" t="s">
        <v>31</v>
      </c>
      <c r="S55" t="s">
        <v>800</v>
      </c>
      <c r="T55">
        <v>0</v>
      </c>
      <c r="V55">
        <v>0</v>
      </c>
      <c r="W55">
        <v>1</v>
      </c>
      <c r="Z55" t="s">
        <v>31</v>
      </c>
      <c r="AA55">
        <v>69</v>
      </c>
      <c r="AB55" t="s">
        <v>828</v>
      </c>
    </row>
    <row r="56" spans="1:28" x14ac:dyDescent="0.2">
      <c r="A56" t="s">
        <v>950</v>
      </c>
      <c r="B56">
        <v>20</v>
      </c>
      <c r="C56" t="s">
        <v>976</v>
      </c>
      <c r="D56" t="s">
        <v>955</v>
      </c>
      <c r="E56" t="s">
        <v>975</v>
      </c>
      <c r="F56" t="s">
        <v>24</v>
      </c>
      <c r="H56">
        <v>1987</v>
      </c>
      <c r="I56" t="s">
        <v>133</v>
      </c>
      <c r="J56">
        <v>8</v>
      </c>
      <c r="K56" t="s">
        <v>133</v>
      </c>
      <c r="L56">
        <v>0</v>
      </c>
      <c r="M56">
        <v>1</v>
      </c>
      <c r="N56">
        <v>0</v>
      </c>
      <c r="O56">
        <v>0</v>
      </c>
      <c r="Q56" t="s">
        <v>29</v>
      </c>
      <c r="R56" t="s">
        <v>31</v>
      </c>
      <c r="S56" t="s">
        <v>801</v>
      </c>
      <c r="T56">
        <v>1</v>
      </c>
      <c r="V56">
        <v>0</v>
      </c>
      <c r="W56">
        <v>1</v>
      </c>
      <c r="Z56" t="s">
        <v>31</v>
      </c>
      <c r="AA56">
        <v>76</v>
      </c>
      <c r="AB56" t="s">
        <v>832</v>
      </c>
    </row>
    <row r="57" spans="1:28" x14ac:dyDescent="0.2">
      <c r="A57" t="s">
        <v>951</v>
      </c>
      <c r="B57">
        <v>16</v>
      </c>
      <c r="C57" t="s">
        <v>977</v>
      </c>
      <c r="D57" t="s">
        <v>955</v>
      </c>
      <c r="E57" t="s">
        <v>970</v>
      </c>
      <c r="F57" t="s">
        <v>131</v>
      </c>
      <c r="H57">
        <v>1990</v>
      </c>
      <c r="I57" t="s">
        <v>66</v>
      </c>
      <c r="J57">
        <v>12</v>
      </c>
      <c r="K57" t="s">
        <v>66</v>
      </c>
      <c r="L57">
        <v>0</v>
      </c>
      <c r="M57">
        <v>0</v>
      </c>
      <c r="N57">
        <v>0</v>
      </c>
      <c r="O57">
        <v>0</v>
      </c>
      <c r="P57">
        <v>15</v>
      </c>
      <c r="Q57" t="s">
        <v>320</v>
      </c>
      <c r="R57" t="s">
        <v>31</v>
      </c>
      <c r="S57" t="s">
        <v>869</v>
      </c>
      <c r="T57">
        <v>0</v>
      </c>
      <c r="V57">
        <v>1</v>
      </c>
      <c r="W57">
        <v>0</v>
      </c>
      <c r="Z57" t="s">
        <v>31</v>
      </c>
      <c r="AB57" t="s">
        <v>869</v>
      </c>
    </row>
    <row r="58" spans="1:28" x14ac:dyDescent="0.2">
      <c r="A58" t="s">
        <v>952</v>
      </c>
      <c r="B58">
        <v>21</v>
      </c>
      <c r="C58" t="s">
        <v>977</v>
      </c>
      <c r="D58" t="s">
        <v>955</v>
      </c>
      <c r="E58" t="s">
        <v>155</v>
      </c>
      <c r="F58" t="s">
        <v>24</v>
      </c>
      <c r="H58">
        <v>1976</v>
      </c>
      <c r="I58" t="s">
        <v>57</v>
      </c>
      <c r="J58">
        <v>38</v>
      </c>
      <c r="K58" t="s">
        <v>57</v>
      </c>
      <c r="L58">
        <v>0</v>
      </c>
      <c r="M58">
        <v>0</v>
      </c>
      <c r="N58">
        <v>0</v>
      </c>
      <c r="O58">
        <v>0</v>
      </c>
      <c r="P58">
        <v>80</v>
      </c>
      <c r="Q58" t="s">
        <v>652</v>
      </c>
      <c r="R58" t="s">
        <v>31</v>
      </c>
      <c r="S58" t="s">
        <v>802</v>
      </c>
      <c r="T58">
        <v>0</v>
      </c>
      <c r="V58">
        <v>1</v>
      </c>
      <c r="W58">
        <v>0</v>
      </c>
      <c r="Z58" t="s">
        <v>31</v>
      </c>
      <c r="AB58" t="s">
        <v>831</v>
      </c>
    </row>
    <row r="59" spans="1:28" x14ac:dyDescent="0.2">
      <c r="A59" t="s">
        <v>953</v>
      </c>
      <c r="B59">
        <v>30</v>
      </c>
      <c r="C59" t="s">
        <v>977</v>
      </c>
      <c r="D59" t="s">
        <v>955</v>
      </c>
      <c r="E59" t="s">
        <v>957</v>
      </c>
      <c r="F59" t="s">
        <v>24</v>
      </c>
      <c r="G59" t="s">
        <v>131</v>
      </c>
      <c r="H59">
        <v>1994</v>
      </c>
      <c r="I59" t="s">
        <v>46</v>
      </c>
      <c r="J59">
        <v>11</v>
      </c>
      <c r="K59" t="s">
        <v>46</v>
      </c>
      <c r="L59">
        <v>0</v>
      </c>
      <c r="M59">
        <v>1</v>
      </c>
      <c r="N59">
        <v>0</v>
      </c>
      <c r="O59">
        <v>0</v>
      </c>
      <c r="Q59" t="s">
        <v>29</v>
      </c>
      <c r="R59" t="s">
        <v>31</v>
      </c>
      <c r="S59" t="s">
        <v>803</v>
      </c>
      <c r="T59">
        <v>1</v>
      </c>
      <c r="V59">
        <v>0</v>
      </c>
      <c r="W59">
        <v>1</v>
      </c>
      <c r="Z59" t="s">
        <v>31</v>
      </c>
      <c r="AA59">
        <v>56</v>
      </c>
      <c r="AB59" t="s">
        <v>835</v>
      </c>
    </row>
  </sheetData>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Data</vt:lpstr>
      <vt:lpstr>Staging for Document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 Samuel</dc:creator>
  <cp:lastModifiedBy>Samson J. Schatz</cp:lastModifiedBy>
  <cp:lastPrinted>2017-10-04T00:11:15Z</cp:lastPrinted>
  <dcterms:created xsi:type="dcterms:W3CDTF">2016-03-12T22:14:56Z</dcterms:created>
  <dcterms:modified xsi:type="dcterms:W3CDTF">2018-01-25T22:01:36Z</dcterms:modified>
</cp:coreProperties>
</file>